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9020" windowHeight="11760" tabRatio="902" activeTab="12"/>
  </bookViews>
  <sheets>
    <sheet name="ФОТ " sheetId="5" r:id="rId1"/>
    <sheet name="по уходу за ребенком" sheetId="8" r:id="rId2"/>
    <sheet name="взносы  мест" sheetId="9" r:id="rId3"/>
    <sheet name="взносы край" sheetId="24" r:id="rId4"/>
    <sheet name="взносы плат" sheetId="28" r:id="rId5"/>
    <sheet name="социальные" sheetId="27" r:id="rId6"/>
    <sheet name="налоги" sheetId="11" r:id="rId7"/>
    <sheet name="прочие, кроме ТРУ" sheetId="13" r:id="rId8"/>
    <sheet name="закупки" sheetId="14" r:id="rId9"/>
    <sheet name="коммунальные" sheetId="16" r:id="rId10"/>
    <sheet name="имущество" sheetId="18" r:id="rId11"/>
    <sheet name="прочие работы и услуги" sheetId="19" r:id="rId12"/>
    <sheet name="ОС и МЗ" sheetId="20" r:id="rId13"/>
    <sheet name="Лист1" sheetId="29" r:id="rId14"/>
  </sheets>
  <definedNames>
    <definedName name="_xlnm.Print_Area" localSheetId="2">'взносы  мест'!$A$1:$DB$24</definedName>
    <definedName name="_xlnm.Print_Area" localSheetId="3">'взносы край'!$A$1:$DB$26</definedName>
    <definedName name="_xlnm.Print_Area" localSheetId="4">'взносы плат'!$A$1:$DB$24</definedName>
    <definedName name="_xlnm.Print_Area" localSheetId="8">закупки!$A$1:$DC$48</definedName>
    <definedName name="_xlnm.Print_Area" localSheetId="10">имущество!$A$1:$DC$57</definedName>
    <definedName name="_xlnm.Print_Area" localSheetId="9">коммунальные!$A$1:$DA$82</definedName>
    <definedName name="_xlnm.Print_Area" localSheetId="12">'ОС и МЗ'!$A$1:$DB$31</definedName>
    <definedName name="_xlnm.Print_Area" localSheetId="11">'прочие работы и услуги'!$A$1:$DA$46</definedName>
    <definedName name="_xlnm.Print_Area" localSheetId="0">'ФОТ '!$A$1:$FE$48</definedName>
  </definedNames>
  <calcPr calcId="124519"/>
</workbook>
</file>

<file path=xl/calcChain.xml><?xml version="1.0" encoding="utf-8"?>
<calcChain xmlns="http://schemas.openxmlformats.org/spreadsheetml/2006/main">
  <c r="EO37" i="20"/>
  <c r="DR31"/>
  <c r="DJ38"/>
  <c r="CN17" i="9"/>
  <c r="CJ39" i="20"/>
  <c r="EO15" i="5"/>
  <c r="EO16"/>
  <c r="CQ15"/>
  <c r="CQ16"/>
  <c r="FV19" l="1"/>
  <c r="CE20" i="11"/>
  <c r="CJ23" i="20"/>
  <c r="CJ7"/>
  <c r="CJ17" i="19"/>
  <c r="CJ12"/>
  <c r="EA48" i="18"/>
  <c r="DU44"/>
  <c r="AP43" i="16"/>
  <c r="AP37"/>
  <c r="AP27"/>
  <c r="AP16"/>
  <c r="CJ57" i="18"/>
  <c r="CJ18"/>
  <c r="CJ46" i="19" l="1"/>
  <c r="CL36" i="14" l="1"/>
  <c r="CL13"/>
  <c r="CL14"/>
  <c r="FT35" i="5"/>
  <c r="EO31"/>
  <c r="CQ31"/>
  <c r="CN17" i="28"/>
  <c r="CN17" i="24"/>
  <c r="EO45" i="5"/>
  <c r="CQ45"/>
  <c r="BX31"/>
  <c r="BF31"/>
  <c r="BX16"/>
  <c r="BF16"/>
  <c r="BX15"/>
  <c r="BF15"/>
  <c r="CJ31" i="20" l="1"/>
  <c r="DT28" s="1"/>
  <c r="DP15"/>
  <c r="CQ44" i="5"/>
  <c r="CL16" i="16"/>
  <c r="CL65"/>
  <c r="CL66"/>
  <c r="CL67"/>
  <c r="CL68"/>
  <c r="CL69"/>
  <c r="CL70"/>
  <c r="CL71"/>
  <c r="CL72"/>
  <c r="CL73"/>
  <c r="CL74"/>
  <c r="CL75"/>
  <c r="CL76"/>
  <c r="CL77"/>
  <c r="CL78"/>
  <c r="CL79"/>
  <c r="CL80"/>
  <c r="CL81"/>
  <c r="CL48" l="1"/>
  <c r="CL47"/>
  <c r="CL46"/>
  <c r="CL45"/>
  <c r="CL44"/>
  <c r="BV43"/>
  <c r="CL43"/>
  <c r="CL42"/>
  <c r="CL41"/>
  <c r="CL40"/>
  <c r="CL39"/>
  <c r="BV37"/>
  <c r="CL37"/>
  <c r="CL64"/>
  <c r="CL82" s="1"/>
  <c r="AP58"/>
  <c r="CL58" s="1"/>
  <c r="BV13" i="14"/>
  <c r="CJ8" i="8"/>
  <c r="CJ9"/>
  <c r="CJ11" s="1"/>
  <c r="CL27" i="16"/>
  <c r="CE32" i="11"/>
  <c r="CL49" i="16" l="1"/>
  <c r="EN64" s="1"/>
  <c r="CJ44" i="18"/>
  <c r="DY41" l="1"/>
  <c r="CJ33" i="19"/>
  <c r="BX23" i="28"/>
  <c r="CN23" s="1"/>
  <c r="CN22"/>
  <c r="CN21"/>
  <c r="BX20"/>
  <c r="CN20" s="1"/>
  <c r="CN19"/>
  <c r="BX17"/>
  <c r="CN15"/>
  <c r="CN14"/>
  <c r="CN12"/>
  <c r="CN11" s="1"/>
  <c r="DQ33" i="19" l="1"/>
  <c r="CN16" i="28"/>
  <c r="CN24" s="1"/>
  <c r="DV23" s="1"/>
  <c r="BV76" i="16" l="1"/>
  <c r="BV70"/>
  <c r="BV58"/>
  <c r="BV64"/>
  <c r="CL47" i="14" l="1"/>
  <c r="CL46"/>
  <c r="CL45"/>
  <c r="CL44"/>
  <c r="CL43"/>
  <c r="CL42"/>
  <c r="CL41"/>
  <c r="CL40"/>
  <c r="CL39"/>
  <c r="CL38"/>
  <c r="CL37"/>
  <c r="CL48" s="1"/>
  <c r="BD11" i="13"/>
  <c r="BD11" i="27"/>
  <c r="AO47" i="5" l="1"/>
  <c r="EO47" s="1"/>
  <c r="AO46"/>
  <c r="EO46" s="1"/>
  <c r="AO45"/>
  <c r="AO44"/>
  <c r="EO44" s="1"/>
  <c r="AO48" l="1"/>
  <c r="EO48"/>
  <c r="GA48" s="1"/>
  <c r="AO33" l="1"/>
  <c r="EO33" s="1"/>
  <c r="AO32"/>
  <c r="EO32" s="1"/>
  <c r="AO30"/>
  <c r="EO30" s="1"/>
  <c r="AO31" l="1"/>
  <c r="CL17" i="16"/>
  <c r="CL18"/>
  <c r="CL19"/>
  <c r="CL20"/>
  <c r="CL21"/>
  <c r="CL22"/>
  <c r="CL28" s="1"/>
  <c r="CL23"/>
  <c r="CL24"/>
  <c r="CL25"/>
  <c r="CL26"/>
  <c r="EN57" l="1"/>
  <c r="DL84"/>
  <c r="EO34" i="5"/>
  <c r="AO34"/>
  <c r="CL15" i="16"/>
  <c r="CL14"/>
  <c r="CL13"/>
  <c r="CL12"/>
  <c r="CL11"/>
  <c r="CJ12" i="27" l="1"/>
  <c r="CJ13"/>
  <c r="CE21" i="11" l="1"/>
  <c r="BX23" i="24" l="1"/>
  <c r="CN23" s="1"/>
  <c r="CN22"/>
  <c r="CN21"/>
  <c r="BX20"/>
  <c r="CN20" s="1"/>
  <c r="CN19"/>
  <c r="BX17"/>
  <c r="CN15"/>
  <c r="CN14"/>
  <c r="CN12"/>
  <c r="CN11" s="1"/>
  <c r="BX23" i="9"/>
  <c r="BX20"/>
  <c r="BX17"/>
  <c r="CN16" i="24" l="1"/>
  <c r="CN24" s="1"/>
  <c r="DV23" s="1"/>
  <c r="CN21" i="9" l="1"/>
  <c r="AO15" i="5"/>
  <c r="CJ8" i="20" l="1"/>
  <c r="CJ9"/>
  <c r="CJ10"/>
  <c r="CJ11"/>
  <c r="CJ12"/>
  <c r="CJ13"/>
  <c r="CJ14"/>
  <c r="CJ15" l="1"/>
  <c r="BV22" i="16"/>
  <c r="BV16"/>
  <c r="CL15" i="14"/>
  <c r="CL16"/>
  <c r="CL17"/>
  <c r="CL18"/>
  <c r="CL19"/>
  <c r="CL20"/>
  <c r="CL21"/>
  <c r="CL22"/>
  <c r="CL23"/>
  <c r="CL24"/>
  <c r="CJ12" i="13"/>
  <c r="CJ25" s="1"/>
  <c r="CJ13"/>
  <c r="CJ14"/>
  <c r="CJ15"/>
  <c r="CJ16"/>
  <c r="CJ17"/>
  <c r="CJ18"/>
  <c r="CJ19"/>
  <c r="CJ20"/>
  <c r="CJ21"/>
  <c r="CJ22"/>
  <c r="CJ23"/>
  <c r="CJ24"/>
  <c r="CN22" i="9"/>
  <c r="CN20"/>
  <c r="CN16" s="1"/>
  <c r="CN19"/>
  <c r="CN23"/>
  <c r="CN15"/>
  <c r="CN14"/>
  <c r="CN12"/>
  <c r="CN11" s="1"/>
  <c r="AO18" i="5"/>
  <c r="EO18" s="1"/>
  <c r="AO16"/>
  <c r="AO17"/>
  <c r="EO17" s="1"/>
  <c r="CL25" i="14" l="1"/>
  <c r="DT50" s="1"/>
  <c r="EO19" i="5"/>
  <c r="FV20" s="1"/>
  <c r="AO19"/>
  <c r="CN24" i="9"/>
  <c r="DW23" s="1"/>
</calcChain>
</file>

<file path=xl/comments1.xml><?xml version="1.0" encoding="utf-8"?>
<comments xmlns="http://schemas.openxmlformats.org/spreadsheetml/2006/main">
  <authors>
    <author>ekon-6</author>
  </authors>
  <commentList>
    <comment ref="BX15" authorId="0">
      <text>
        <r>
          <rPr>
            <b/>
            <sz val="10"/>
            <color indexed="81"/>
            <rFont val="Tahoma"/>
            <family val="2"/>
            <charset val="204"/>
          </rPr>
          <t>ekon-6:</t>
        </r>
        <r>
          <rPr>
            <sz val="10"/>
            <color indexed="81"/>
            <rFont val="Tahoma"/>
            <family val="2"/>
            <charset val="204"/>
          </rPr>
          <t xml:space="preserve">
МРОТ в т.ч.</t>
        </r>
      </text>
    </comment>
  </commentList>
</comments>
</file>

<file path=xl/sharedStrings.xml><?xml version="1.0" encoding="utf-8"?>
<sst xmlns="http://schemas.openxmlformats.org/spreadsheetml/2006/main" count="702" uniqueCount="196">
  <si>
    <t>№ 
п/п</t>
  </si>
  <si>
    <t>Среднемесячный размер оплаты труда на одного работника, руб.</t>
  </si>
  <si>
    <t>в том числе:</t>
  </si>
  <si>
    <t>всего</t>
  </si>
  <si>
    <t>Установленная численность, единиц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</si>
  <si>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</si>
  <si>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</si>
  <si>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</si>
  <si>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</si>
  <si>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Должность, 
группа должностей</t>
  </si>
  <si>
    <t xml:space="preserve">Итого: </t>
  </si>
  <si>
    <t>х</t>
  </si>
  <si>
    <t>1.1. Расчеты (обоснования) расходов на оплату труда</t>
  </si>
  <si>
    <t xml:space="preserve">Источник финансового обеспечения </t>
  </si>
  <si>
    <t>Код видов расходов</t>
  </si>
  <si>
    <t>1. Расчеты (обоснования) выплат персоналу (строка 210)</t>
  </si>
  <si>
    <t>Расчеты (обоснования) к плану финансово-хозяйственной деятельности государственного (муниципального) учреждения</t>
  </si>
  <si>
    <t>Наименование расходов</t>
  </si>
  <si>
    <t>Сумма, руб. 
(гр. 3 x гр. 4 x 
гр. 5)</t>
  </si>
  <si>
    <t>Наименование 
расходов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</si>
  <si>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</si>
  <si>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</si>
  <si>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</si>
  <si>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Сумма 
взноса, 
руб.</t>
  </si>
  <si>
    <t>Размер базы 
для начисления страховых взносов, руб.</t>
  </si>
  <si>
    <t>1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</si>
  <si>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</si>
  <si>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</si>
  <si>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</si>
  <si>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</si>
  <si>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</si>
  <si>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</si>
  <si>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</si>
  <si>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</si>
  <si>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</si>
  <si>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3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</si>
  <si>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</si>
  <si>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</si>
  <si>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</si>
  <si>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</si>
  <si>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</si>
  <si>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</si>
  <si>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</si>
  <si>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</si>
  <si>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0,_%*</t>
  </si>
  <si>
    <t>Страховые взносы в Федеральный фонд обязательного медицинского страхования, всего (по ставке 5,1%)</t>
  </si>
  <si>
    <t>2. Расчеты (обоснования) расходов на социальные и иные выплаты населению</t>
  </si>
  <si>
    <t>Общая сумма выплат, руб. 
(гр. 3 x гр. 4)</t>
  </si>
  <si>
    <t>Наименование показателя</t>
  </si>
  <si>
    <t>Размер одной выплаты, руб.</t>
  </si>
  <si>
    <t>Количество 
выплат в год</t>
  </si>
  <si>
    <t>3. Расчет (обоснование) расходов на уплату налогов, сборов и иных платежей</t>
  </si>
  <si>
    <t>Налоговая база, руб.</t>
  </si>
  <si>
    <t>Ставка налога, 
%</t>
  </si>
  <si>
    <t xml:space="preserve"> Итого:</t>
  </si>
  <si>
    <t>Количество номеров</t>
  </si>
  <si>
    <t>Количество платежей в год</t>
  </si>
  <si>
    <t>Стоимость за единицу, руб.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</si>
  <si>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</si>
  <si>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</si>
  <si>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</si>
  <si>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</si>
  <si>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Количество</t>
  </si>
  <si>
    <t>Количество 
работ 
(услуг)</t>
  </si>
  <si>
    <t>Стоимость 
работ (услуг), 
руб.</t>
  </si>
  <si>
    <t>Наименование государственного внебюджетного фонда</t>
  </si>
  <si>
    <t>Количество договоров</t>
  </si>
  <si>
    <t>Стоимость 
услуги, руб.</t>
  </si>
  <si>
    <t>Средняя стоимость, руб.</t>
  </si>
  <si>
    <t>Сумма, руб. 
(гр. 2 x гр. 3)</t>
  </si>
  <si>
    <t>Сумма исчисленного 
налога, подлежащего 
уплате, руб. 
(гр. 3 x гр. 4 / 100)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</si>
  <si>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</si>
  <si>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 xml:space="preserve">Фонд оплаты труда в год, руб. </t>
  </si>
  <si>
    <t>Размер процентной ставки</t>
  </si>
  <si>
    <t>4</t>
  </si>
  <si>
    <t>КВР</t>
  </si>
  <si>
    <t>КФО</t>
  </si>
  <si>
    <t>Налог на имущество, всего</t>
  </si>
  <si>
    <t xml:space="preserve">в том числе: </t>
  </si>
  <si>
    <t>недвижимое имущество</t>
  </si>
  <si>
    <t>движимое имущество</t>
  </si>
  <si>
    <t>Земельный налог, всего</t>
  </si>
  <si>
    <t xml:space="preserve">в том числе*: </t>
  </si>
  <si>
    <t>* Указывайте адрес, кадастровый номер земельных участков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</si>
  <si>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</si>
  <si>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</si>
  <si>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</si>
  <si>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</si>
  <si>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</si>
  <si>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</si>
  <si>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</si>
  <si>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</si>
  <si>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</si>
  <si>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</si>
  <si>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Электроснабжение, всего</t>
  </si>
  <si>
    <t>1.4</t>
  </si>
  <si>
    <t>Теплоснабжение, всего</t>
  </si>
  <si>
    <t>3.1</t>
  </si>
  <si>
    <t>3.2</t>
  </si>
  <si>
    <t>3.3</t>
  </si>
  <si>
    <t>3.4</t>
  </si>
  <si>
    <t>Горячее водоснабжение, всего</t>
  </si>
  <si>
    <t>4.1</t>
  </si>
  <si>
    <t>4.2</t>
  </si>
  <si>
    <t>4.3</t>
  </si>
  <si>
    <t>в том числе по объектам:*</t>
  </si>
  <si>
    <t>Объект*</t>
  </si>
  <si>
    <t>Районный коэффициент, %</t>
  </si>
  <si>
    <t>111</t>
  </si>
  <si>
    <t xml:space="preserve">     субсидия на финансовое обеспечение выполнения муниципального задания за счет средств бюджета города</t>
  </si>
  <si>
    <t>вспомогательный персонал</t>
  </si>
  <si>
    <t>обслуживающий персонал</t>
  </si>
  <si>
    <t xml:space="preserve">    субсидия на финансовое обеспечение выполнения муниципального задания за счет средств субвенции из краевого бюджета</t>
  </si>
  <si>
    <t>административно-управленческий персонал</t>
  </si>
  <si>
    <t>основной персонал</t>
  </si>
  <si>
    <t>пособие по уходу за ребенком до 3-х лет (край)</t>
  </si>
  <si>
    <t xml:space="preserve">4 -субсидия на финансовое обеспечение выполнения муниципального задания </t>
  </si>
  <si>
    <t>Налог на загрязнение окружающей среды</t>
  </si>
  <si>
    <t>321</t>
  </si>
  <si>
    <t>Краевая субвенция СК по выплате компенсации части родительской платы за содержание ребенка в образовательных учреждениях</t>
  </si>
  <si>
    <t>Выплата компенсации части родительской платы</t>
  </si>
  <si>
    <t>Субвенция СК по выплате компенсации части родительской платы за содержание ребенка в образовательных учреждениях</t>
  </si>
  <si>
    <t>244</t>
  </si>
  <si>
    <t>Оплата услуг банка</t>
  </si>
  <si>
    <t>Абонентская плата и повременная оплата местных и междугородних телефонных соединений</t>
  </si>
  <si>
    <t>Холодное водоснабжение и водоотведение, всего</t>
  </si>
  <si>
    <t>Вывоз ТКО</t>
  </si>
  <si>
    <t>2-приносящая доход деятельность(собственные доходы учреждения)</t>
  </si>
  <si>
    <t>ТО  систем отопления</t>
  </si>
  <si>
    <t xml:space="preserve">    субсидия на финансовое обеспечение выполнения муниципального задания за счет средств бюджета города</t>
  </si>
  <si>
    <t>Обслуживание систем оповещения о пожаре и пожарных сигнализаций</t>
  </si>
  <si>
    <t>Медосмотры</t>
  </si>
  <si>
    <t>Выезд по сигналу тревожной кнопки</t>
  </si>
  <si>
    <t>Охрана учебных заведений</t>
  </si>
  <si>
    <t>Продукты питания</t>
  </si>
  <si>
    <t>Продукты питания,игрушки</t>
  </si>
  <si>
    <t>1.2. Расчеты (обоснования) расходов на оплату труда</t>
  </si>
  <si>
    <t xml:space="preserve">   поступления от оказания услуг (выполнения работ) на платной основе и от иной приносящей доход деятельности</t>
  </si>
  <si>
    <t>1.3. Расчеты (обоснования) расходов на оплату труда</t>
  </si>
  <si>
    <t>1.4. Расчеты (обоснования) выплат персоналу по уходу за ребенком</t>
  </si>
  <si>
    <t>1.5.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</si>
  <si>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1.6.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</si>
  <si>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Интернет</t>
  </si>
  <si>
    <t xml:space="preserve">  поступления от оказания услуг (выполнения работ) на платной основе и от иной приносящей доход деятельности</t>
  </si>
  <si>
    <t>МБДОУ № 50</t>
  </si>
  <si>
    <t>2 -приносящая доход деятельность (собственные доходы)</t>
  </si>
  <si>
    <t>1.7.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</si>
  <si>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4. Расчет (обоснование) прочих расходов 
(кроме расходов на закупку товаров, работ, услуг)</t>
  </si>
  <si>
    <t>5. Расчет (обоснование) расходов на закупку товаров, работ, услуг</t>
  </si>
  <si>
    <t>5.1. Расчет (обоснование) расходов на оплату услуг связи</t>
  </si>
  <si>
    <t>5.2. Расчет (обоснование) расходов на оплату услуг связи</t>
  </si>
  <si>
    <t>5.3. Расчет (обоснование) расходов на оплату коммунальных услуг</t>
  </si>
  <si>
    <t>5.5. Расчет (обоснование) расходов на оплату работ, услуг по содержанию имущества</t>
  </si>
  <si>
    <t>Акарицидная обработка</t>
  </si>
  <si>
    <t>ТО технологического обрудования</t>
  </si>
  <si>
    <t>ТО систем водоснабжения</t>
  </si>
  <si>
    <t>Ремонт трубопровода горячего водоснабжения</t>
  </si>
  <si>
    <t>Проверка заземления и испытание электрооборудования</t>
  </si>
  <si>
    <t>Обрезка сухостоя</t>
  </si>
  <si>
    <t>Зарядка огнетушителей</t>
  </si>
  <si>
    <t>Производственный контроль</t>
  </si>
  <si>
    <t>5.6. Расчет (обоснование) расходов на оплату прочих работ, услуг</t>
  </si>
  <si>
    <t>Расчет платы за негативное воздействие среды</t>
  </si>
  <si>
    <t>Обучение персонала</t>
  </si>
  <si>
    <t>5.7. Расчет (обоснование) расходов на приобретение основных средств, материальных запасов</t>
  </si>
  <si>
    <t>пособие по уходу за ребенком до 3-х лет (местный)</t>
  </si>
  <si>
    <t>Прочие расходы</t>
  </si>
  <si>
    <t>Дезинфекция</t>
  </si>
  <si>
    <t>Ремонт овощерезки</t>
  </si>
  <si>
    <t>Ремонт плиты</t>
  </si>
  <si>
    <t>Ремонт мясорубки</t>
  </si>
  <si>
    <t>15</t>
  </si>
  <si>
    <t>Приобретение хоз.товаров,  моющих</t>
  </si>
  <si>
    <t>Испытание пожарных кранов</t>
  </si>
  <si>
    <t>Ремонт холодильника</t>
  </si>
  <si>
    <t>Заправка картриджа</t>
  </si>
  <si>
    <t>852,853</t>
  </si>
  <si>
    <t>851,853</t>
  </si>
  <si>
    <t xml:space="preserve">  квр 244</t>
  </si>
  <si>
    <t>квр 247</t>
  </si>
  <si>
    <t>Оплата по договорам  на оказание дополнительных образовательных услуг</t>
  </si>
  <si>
    <t>Приобретение жалюзи</t>
  </si>
  <si>
    <t>Установка подоконника</t>
  </si>
  <si>
    <t>первичный медосмотр</t>
  </si>
  <si>
    <t>Выезд дезинфектора</t>
  </si>
  <si>
    <t>Аттестация рабочих мест</t>
  </si>
  <si>
    <t>Приобретение стульев</t>
  </si>
  <si>
    <t>Приобретение шкафа жарочного</t>
  </si>
  <si>
    <t>Приобретение мотокосы</t>
  </si>
  <si>
    <t>Приобретение сплит-системы</t>
  </si>
  <si>
    <t>Приобретение татами</t>
  </si>
  <si>
    <t>Приобретение основных средств</t>
  </si>
  <si>
    <t>Установка видеонаблюдения</t>
  </si>
  <si>
    <t>5-субсидии на иные цели</t>
  </si>
  <si>
    <t>Реализация мероприятий, проводимых в рамках МП "Развитие образования в городе Невинномысске"
 в части расходов по обеспечению деятельности  муниципальных образовательных учреждений                               606.10.05.13  (пандусы)</t>
  </si>
  <si>
    <t xml:space="preserve">Реализация мероприятий, проводимых в рамках МП "Развитие образования в городе Невинномысске" в части расходов на проведение ремонтов в муниципальных образовательных организациях (606.10.0203) ремонт лестничного пролета
 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</si>
</sst>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164" fontId="2" fillId="0" borderId="11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9" fontId="9" fillId="0" borderId="11" xfId="1" applyFont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left"/>
    </xf>
    <xf numFmtId="0" fontId="4" fillId="5" borderId="0" xfId="0" applyNumberFormat="1" applyFont="1" applyFill="1" applyBorder="1" applyAlignment="1">
      <alignment horizontal="center" wrapText="1"/>
    </xf>
    <xf numFmtId="0" fontId="4" fillId="5" borderId="0" xfId="0" applyNumberFormat="1" applyFont="1" applyFill="1" applyBorder="1" applyAlignment="1">
      <alignment horizontal="left"/>
    </xf>
    <xf numFmtId="0" fontId="4" fillId="5" borderId="0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left" vertical="center" wrapText="1"/>
    </xf>
    <xf numFmtId="164" fontId="9" fillId="0" borderId="11" xfId="1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/>
    </xf>
    <xf numFmtId="0" fontId="9" fillId="7" borderId="4" xfId="0" applyNumberFormat="1" applyFont="1" applyFill="1" applyBorder="1" applyAlignment="1">
      <alignment horizontal="center" vertical="center" wrapText="1"/>
    </xf>
    <xf numFmtId="0" fontId="2" fillId="8" borderId="12" xfId="0" applyNumberFormat="1" applyFont="1" applyFill="1" applyBorder="1" applyAlignment="1">
      <alignment horizontal="center" vertical="top"/>
    </xf>
    <xf numFmtId="164" fontId="2" fillId="0" borderId="11" xfId="1" applyNumberFormat="1" applyFont="1" applyFill="1" applyBorder="1" applyAlignment="1">
      <alignment horizontal="center" vertical="center" wrapText="1"/>
    </xf>
    <xf numFmtId="0" fontId="9" fillId="7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/>
    </xf>
    <xf numFmtId="0" fontId="2" fillId="8" borderId="12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 wrapText="1"/>
    </xf>
    <xf numFmtId="49" fontId="4" fillId="5" borderId="0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9" fillId="7" borderId="4" xfId="0" applyNumberFormat="1" applyFont="1" applyFill="1" applyBorder="1" applyAlignment="1">
      <alignment horizontal="center" vertical="center" wrapText="1"/>
    </xf>
    <xf numFmtId="0" fontId="2" fillId="8" borderId="12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9" fillId="0" borderId="12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/>
    </xf>
    <xf numFmtId="4" fontId="9" fillId="6" borderId="10" xfId="0" applyNumberFormat="1" applyFont="1" applyFill="1" applyBorder="1" applyAlignment="1">
      <alignment horizontal="center" vertical="center"/>
    </xf>
    <xf numFmtId="4" fontId="9" fillId="6" borderId="1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right" vertical="center"/>
    </xf>
    <xf numFmtId="49" fontId="9" fillId="0" borderId="10" xfId="0" applyNumberFormat="1" applyFont="1" applyBorder="1" applyAlignment="1">
      <alignment horizontal="right" vertical="center"/>
    </xf>
    <xf numFmtId="49" fontId="9" fillId="0" borderId="11" xfId="0" applyNumberFormat="1" applyFont="1" applyBorder="1" applyAlignment="1">
      <alignment horizontal="right" vertical="center"/>
    </xf>
    <xf numFmtId="4" fontId="9" fillId="6" borderId="12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left"/>
    </xf>
    <xf numFmtId="0" fontId="9" fillId="2" borderId="1" xfId="0" applyNumberFormat="1" applyFont="1" applyFill="1" applyBorder="1" applyAlignment="1">
      <alignment horizontal="left"/>
    </xf>
    <xf numFmtId="0" fontId="9" fillId="2" borderId="10" xfId="0" applyNumberFormat="1" applyFont="1" applyFill="1" applyBorder="1" applyAlignment="1">
      <alignment horizontal="left"/>
    </xf>
    <xf numFmtId="0" fontId="9" fillId="2" borderId="11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9" fillId="7" borderId="3" xfId="0" applyNumberFormat="1" applyFont="1" applyFill="1" applyBorder="1" applyAlignment="1">
      <alignment horizontal="center" vertical="center" wrapText="1"/>
    </xf>
    <xf numFmtId="0" fontId="9" fillId="7" borderId="4" xfId="0" applyNumberFormat="1" applyFont="1" applyFill="1" applyBorder="1" applyAlignment="1">
      <alignment horizontal="center" vertical="center" wrapText="1"/>
    </xf>
    <xf numFmtId="0" fontId="9" fillId="7" borderId="6" xfId="0" applyNumberFormat="1" applyFont="1" applyFill="1" applyBorder="1" applyAlignment="1">
      <alignment horizontal="center" vertical="center" wrapText="1"/>
    </xf>
    <xf numFmtId="0" fontId="9" fillId="7" borderId="7" xfId="0" applyNumberFormat="1" applyFont="1" applyFill="1" applyBorder="1" applyAlignment="1">
      <alignment horizontal="center" vertical="center" wrapText="1"/>
    </xf>
    <xf numFmtId="0" fontId="9" fillId="7" borderId="0" xfId="0" applyNumberFormat="1" applyFont="1" applyFill="1" applyBorder="1" applyAlignment="1">
      <alignment horizontal="center" vertical="center" wrapText="1"/>
    </xf>
    <xf numFmtId="0" fontId="9" fillId="7" borderId="5" xfId="0" applyNumberFormat="1" applyFont="1" applyFill="1" applyBorder="1" applyAlignment="1">
      <alignment horizontal="center" vertical="center" wrapText="1"/>
    </xf>
    <xf numFmtId="0" fontId="9" fillId="7" borderId="2" xfId="0" applyNumberFormat="1" applyFont="1" applyFill="1" applyBorder="1" applyAlignment="1">
      <alignment horizontal="center" vertical="center" wrapText="1"/>
    </xf>
    <xf numFmtId="0" fontId="9" fillId="7" borderId="8" xfId="0" applyNumberFormat="1" applyFont="1" applyFill="1" applyBorder="1" applyAlignment="1">
      <alignment horizontal="center" vertical="center" wrapText="1"/>
    </xf>
    <xf numFmtId="0" fontId="9" fillId="7" borderId="9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9" fillId="7" borderId="10" xfId="0" applyNumberFormat="1" applyFont="1" applyFill="1" applyBorder="1" applyAlignment="1">
      <alignment horizontal="center" vertical="center" wrapText="1"/>
    </xf>
    <xf numFmtId="0" fontId="9" fillId="7" borderId="11" xfId="0" applyNumberFormat="1" applyFont="1" applyFill="1" applyBorder="1" applyAlignment="1">
      <alignment horizontal="center" vertical="center" wrapText="1"/>
    </xf>
    <xf numFmtId="0" fontId="9" fillId="7" borderId="1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/>
    </xf>
    <xf numFmtId="9" fontId="2" fillId="0" borderId="11" xfId="1" applyFont="1" applyFill="1" applyBorder="1" applyAlignment="1">
      <alignment horizontal="center" vertical="center"/>
    </xf>
    <xf numFmtId="4" fontId="2" fillId="6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4" fontId="2" fillId="6" borderId="10" xfId="0" applyNumberFormat="1" applyFont="1" applyFill="1" applyBorder="1" applyAlignment="1">
      <alignment horizontal="center" vertical="center"/>
    </xf>
    <xf numFmtId="4" fontId="2" fillId="6" borderId="11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0" fontId="2" fillId="8" borderId="12" xfId="0" applyNumberFormat="1" applyFont="1" applyFill="1" applyBorder="1" applyAlignment="1">
      <alignment horizontal="center" vertical="top"/>
    </xf>
    <xf numFmtId="0" fontId="9" fillId="0" borderId="8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horizontal="center" wrapText="1"/>
    </xf>
    <xf numFmtId="49" fontId="4" fillId="2" borderId="11" xfId="0" applyNumberFormat="1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 vertical="center"/>
    </xf>
    <xf numFmtId="4" fontId="2" fillId="6" borderId="13" xfId="0" applyNumberFormat="1" applyFont="1" applyFill="1" applyBorder="1" applyAlignment="1">
      <alignment horizontal="center" vertical="center"/>
    </xf>
    <xf numFmtId="4" fontId="2" fillId="6" borderId="3" xfId="0" applyNumberFormat="1" applyFont="1" applyFill="1" applyBorder="1" applyAlignment="1">
      <alignment horizontal="center" vertical="center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9" fontId="2" fillId="0" borderId="3" xfId="1" applyFont="1" applyFill="1" applyBorder="1" applyAlignment="1">
      <alignment horizontal="center" vertical="center"/>
    </xf>
    <xf numFmtId="9" fontId="2" fillId="0" borderId="4" xfId="1" applyFont="1" applyFill="1" applyBorder="1" applyAlignment="1">
      <alignment horizontal="center" vertical="center"/>
    </xf>
    <xf numFmtId="9" fontId="2" fillId="0" borderId="6" xfId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wrapText="1"/>
    </xf>
    <xf numFmtId="0" fontId="4" fillId="4" borderId="10" xfId="0" applyNumberFormat="1" applyFont="1" applyFill="1" applyBorder="1" applyAlignment="1">
      <alignment horizontal="center" wrapText="1"/>
    </xf>
    <xf numFmtId="0" fontId="4" fillId="4" borderId="11" xfId="0" applyNumberFormat="1" applyFont="1" applyFill="1" applyBorder="1" applyAlignment="1">
      <alignment horizontal="center" wrapText="1"/>
    </xf>
    <xf numFmtId="0" fontId="2" fillId="0" borderId="12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right" vertical="center"/>
    </xf>
    <xf numFmtId="49" fontId="9" fillId="0" borderId="11" xfId="0" applyNumberFormat="1" applyFont="1" applyFill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wrapText="1"/>
    </xf>
    <xf numFmtId="4" fontId="9" fillId="6" borderId="3" xfId="0" applyNumberFormat="1" applyFont="1" applyFill="1" applyBorder="1" applyAlignment="1">
      <alignment horizontal="center"/>
    </xf>
    <xf numFmtId="4" fontId="9" fillId="6" borderId="4" xfId="0" applyNumberFormat="1" applyFont="1" applyFill="1" applyBorder="1" applyAlignment="1">
      <alignment horizontal="center"/>
    </xf>
    <xf numFmtId="4" fontId="9" fillId="6" borderId="6" xfId="0" applyNumberFormat="1" applyFont="1" applyFill="1" applyBorder="1" applyAlignment="1">
      <alignment horizontal="center"/>
    </xf>
    <xf numFmtId="4" fontId="9" fillId="6" borderId="2" xfId="0" applyNumberFormat="1" applyFont="1" applyFill="1" applyBorder="1" applyAlignment="1">
      <alignment horizontal="center"/>
    </xf>
    <xf numFmtId="4" fontId="9" fillId="6" borderId="8" xfId="0" applyNumberFormat="1" applyFont="1" applyFill="1" applyBorder="1" applyAlignment="1">
      <alignment horizontal="center"/>
    </xf>
    <xf numFmtId="4" fontId="9" fillId="6" borderId="9" xfId="0" applyNumberFormat="1" applyFont="1" applyFill="1" applyBorder="1" applyAlignment="1">
      <alignment horizontal="center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9" fillId="0" borderId="10" xfId="0" applyNumberFormat="1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horizontal="left" vertical="center" wrapText="1"/>
    </xf>
    <xf numFmtId="0" fontId="9" fillId="0" borderId="1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 wrapText="1" indent="2"/>
    </xf>
    <xf numFmtId="0" fontId="2" fillId="0" borderId="6" xfId="0" applyNumberFormat="1" applyFont="1" applyBorder="1" applyAlignment="1">
      <alignment horizontal="left" vertical="center" wrapText="1" indent="2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4" fontId="9" fillId="0" borderId="12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 wrapText="1" indent="2"/>
    </xf>
    <xf numFmtId="0" fontId="2" fillId="0" borderId="11" xfId="0" applyNumberFormat="1" applyFont="1" applyBorder="1" applyAlignment="1">
      <alignment horizontal="left" vertical="center" wrapText="1" indent="2"/>
    </xf>
    <xf numFmtId="0" fontId="8" fillId="0" borderId="0" xfId="0" applyNumberFormat="1" applyFont="1" applyBorder="1" applyAlignment="1">
      <alignment horizontal="justify" wrapText="1"/>
    </xf>
    <xf numFmtId="0" fontId="7" fillId="0" borderId="0" xfId="0" applyNumberFormat="1" applyFont="1" applyBorder="1" applyAlignment="1">
      <alignment horizontal="justify" wrapText="1"/>
    </xf>
    <xf numFmtId="4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2" fillId="0" borderId="12" xfId="0" applyNumberFormat="1" applyFont="1" applyFill="1" applyBorder="1" applyAlignment="1">
      <alignment horizontal="left" vertical="center" wrapText="1"/>
    </xf>
    <xf numFmtId="0" fontId="2" fillId="4" borderId="1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wrapText="1"/>
    </xf>
    <xf numFmtId="0" fontId="4" fillId="2" borderId="10" xfId="0" applyNumberFormat="1" applyFont="1" applyFill="1" applyBorder="1" applyAlignment="1">
      <alignment horizontal="left" wrapText="1"/>
    </xf>
    <xf numFmtId="0" fontId="4" fillId="2" borderId="11" xfId="0" applyNumberFormat="1" applyFont="1" applyFill="1" applyBorder="1" applyAlignment="1">
      <alignment horizontal="left" wrapText="1"/>
    </xf>
    <xf numFmtId="0" fontId="9" fillId="0" borderId="12" xfId="0" applyNumberFormat="1" applyFont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wrapText="1"/>
    </xf>
    <xf numFmtId="49" fontId="4" fillId="4" borderId="10" xfId="0" applyNumberFormat="1" applyFont="1" applyFill="1" applyBorder="1" applyAlignment="1">
      <alignment horizontal="center" wrapText="1"/>
    </xf>
    <xf numFmtId="49" fontId="4" fillId="4" borderId="11" xfId="0" applyNumberFormat="1" applyFont="1" applyFill="1" applyBorder="1" applyAlignment="1">
      <alignment horizontal="center" wrapText="1"/>
    </xf>
    <xf numFmtId="0" fontId="4" fillId="4" borderId="1" xfId="0" applyNumberFormat="1" applyFont="1" applyFill="1" applyBorder="1" applyAlignment="1">
      <alignment horizontal="left" wrapText="1"/>
    </xf>
    <xf numFmtId="0" fontId="4" fillId="4" borderId="10" xfId="0" applyNumberFormat="1" applyFont="1" applyFill="1" applyBorder="1" applyAlignment="1">
      <alignment horizontal="left" wrapText="1"/>
    </xf>
    <xf numFmtId="0" fontId="4" fillId="4" borderId="11" xfId="0" applyNumberFormat="1" applyFont="1" applyFill="1" applyBorder="1" applyAlignment="1">
      <alignment horizontal="left" wrapText="1"/>
    </xf>
    <xf numFmtId="0" fontId="2" fillId="0" borderId="12" xfId="0" applyNumberFormat="1" applyFont="1" applyBorder="1" applyAlignment="1">
      <alignment horizontal="left" vertical="center" wrapText="1"/>
    </xf>
    <xf numFmtId="4" fontId="2" fillId="3" borderId="12" xfId="0" applyNumberFormat="1" applyFont="1" applyFill="1" applyBorder="1" applyAlignment="1">
      <alignment horizontal="center" vertical="center"/>
    </xf>
    <xf numFmtId="9" fontId="2" fillId="3" borderId="12" xfId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left" wrapText="1"/>
    </xf>
    <xf numFmtId="0" fontId="9" fillId="4" borderId="10" xfId="0" applyNumberFormat="1" applyFont="1" applyFill="1" applyBorder="1" applyAlignment="1">
      <alignment horizontal="left" wrapText="1"/>
    </xf>
    <xf numFmtId="0" fontId="9" fillId="4" borderId="11" xfId="0" applyNumberFormat="1" applyFont="1" applyFill="1" applyBorder="1" applyAlignment="1">
      <alignment horizontal="left" wrapText="1"/>
    </xf>
    <xf numFmtId="4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9" fillId="0" borderId="11" xfId="0" applyNumberFormat="1" applyFont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9" fontId="2" fillId="0" borderId="12" xfId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9" fillId="0" borderId="12" xfId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6" fillId="0" borderId="11" xfId="0" applyNumberFormat="1" applyFont="1" applyFill="1" applyBorder="1" applyAlignment="1">
      <alignment horizontal="left" vertical="center" wrapText="1"/>
    </xf>
    <xf numFmtId="0" fontId="6" fillId="4" borderId="1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center"/>
    </xf>
    <xf numFmtId="0" fontId="9" fillId="0" borderId="10" xfId="0" applyNumberFormat="1" applyFont="1" applyBorder="1" applyAlignment="1">
      <alignment horizontal="right" vertical="center"/>
    </xf>
    <xf numFmtId="0" fontId="9" fillId="0" borderId="11" xfId="0" applyNumberFormat="1" applyFont="1" applyBorder="1" applyAlignment="1">
      <alignment horizontal="right" vertical="center"/>
    </xf>
    <xf numFmtId="4" fontId="5" fillId="6" borderId="12" xfId="0" applyNumberFormat="1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center" vertical="center" wrapText="1"/>
    </xf>
    <xf numFmtId="0" fontId="2" fillId="7" borderId="4" xfId="0" applyNumberFormat="1" applyFont="1" applyFill="1" applyBorder="1" applyAlignment="1">
      <alignment horizontal="center" vertical="center" wrapText="1"/>
    </xf>
    <xf numFmtId="0" fontId="2" fillId="7" borderId="6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/>
    </xf>
    <xf numFmtId="0" fontId="5" fillId="0" borderId="12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O51"/>
  <sheetViews>
    <sheetView zoomScaleSheetLayoutView="100" workbookViewId="0">
      <selection activeCell="EO16" sqref="EO16:FE16"/>
    </sheetView>
  </sheetViews>
  <sheetFormatPr defaultColWidth="0.85546875" defaultRowHeight="12.75"/>
  <cols>
    <col min="1" max="23" width="0.85546875" style="1"/>
    <col min="24" max="24" width="7.140625" style="1" customWidth="1"/>
    <col min="25" max="25" width="2.85546875" style="1" customWidth="1"/>
    <col min="26" max="40" width="0.85546875" style="1"/>
    <col min="41" max="41" width="1.85546875" style="1" bestFit="1" customWidth="1"/>
    <col min="42" max="112" width="0.85546875" style="1"/>
    <col min="113" max="113" width="1.85546875" style="1" bestFit="1" customWidth="1"/>
    <col min="114" max="128" width="0.85546875" style="1"/>
    <col min="129" max="129" width="1.85546875" style="1" bestFit="1" customWidth="1"/>
    <col min="130" max="16384" width="0.85546875" style="1"/>
  </cols>
  <sheetData>
    <row r="1" spans="1:161" s="7" customFormat="1" ht="15.75">
      <c r="A1" s="107" t="s">
        <v>16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</row>
    <row r="3" spans="1:161" s="2" customFormat="1" ht="15">
      <c r="A3" s="74" t="s">
        <v>15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</row>
    <row r="4" spans="1:161" ht="6" customHeight="1"/>
    <row r="5" spans="1:161" s="6" customFormat="1" ht="32.25" customHeight="1">
      <c r="A5" s="6" t="s">
        <v>14</v>
      </c>
      <c r="X5" s="108" t="s">
        <v>108</v>
      </c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10"/>
    </row>
    <row r="6" spans="1:161" s="6" customFormat="1" ht="6" customHeight="1"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20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</row>
    <row r="7" spans="1:161" s="6" customFormat="1" ht="14.25">
      <c r="A7" s="70" t="s">
        <v>13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1" t="s">
        <v>109</v>
      </c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3"/>
    </row>
    <row r="8" spans="1:161" ht="9.75" customHeight="1"/>
    <row r="9" spans="1:161" s="2" customFormat="1" ht="15">
      <c r="A9" s="74" t="s">
        <v>12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</row>
    <row r="10" spans="1:161" ht="10.5" customHeight="1"/>
    <row r="11" spans="1:161" s="3" customFormat="1" ht="13.5" customHeight="1">
      <c r="A11" s="75" t="s">
        <v>0</v>
      </c>
      <c r="B11" s="76"/>
      <c r="C11" s="76"/>
      <c r="D11" s="76"/>
      <c r="E11" s="76"/>
      <c r="F11" s="77"/>
      <c r="G11" s="75" t="s">
        <v>9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7"/>
      <c r="Y11" s="75" t="s">
        <v>4</v>
      </c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7"/>
      <c r="AO11" s="84" t="s">
        <v>1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6"/>
      <c r="DI11" s="75" t="s">
        <v>8</v>
      </c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7"/>
      <c r="DY11" s="75" t="s">
        <v>107</v>
      </c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7"/>
      <c r="EO11" s="75" t="s">
        <v>72</v>
      </c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7"/>
    </row>
    <row r="12" spans="1:161" s="3" customFormat="1" ht="13.5" customHeight="1">
      <c r="A12" s="78"/>
      <c r="B12" s="79"/>
      <c r="C12" s="79"/>
      <c r="D12" s="79"/>
      <c r="E12" s="79"/>
      <c r="F12" s="80"/>
      <c r="G12" s="78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80"/>
      <c r="Y12" s="78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80"/>
      <c r="AO12" s="75" t="s">
        <v>3</v>
      </c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84" t="s">
        <v>2</v>
      </c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6"/>
      <c r="DI12" s="78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80"/>
      <c r="DY12" s="78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80"/>
      <c r="EO12" s="78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80"/>
    </row>
    <row r="13" spans="1:161" s="3" customFormat="1" ht="39.75" customHeight="1">
      <c r="A13" s="81"/>
      <c r="B13" s="82"/>
      <c r="C13" s="82"/>
      <c r="D13" s="82"/>
      <c r="E13" s="82"/>
      <c r="F13" s="83"/>
      <c r="G13" s="81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3"/>
      <c r="Y13" s="81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3"/>
      <c r="BF13" s="87" t="s">
        <v>5</v>
      </c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 t="s">
        <v>6</v>
      </c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 t="s">
        <v>7</v>
      </c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1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3"/>
      <c r="DY13" s="81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3"/>
      <c r="EO13" s="81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3"/>
    </row>
    <row r="14" spans="1:161" s="4" customFormat="1">
      <c r="A14" s="105">
        <v>1</v>
      </c>
      <c r="B14" s="105"/>
      <c r="C14" s="105"/>
      <c r="D14" s="105"/>
      <c r="E14" s="105"/>
      <c r="F14" s="105"/>
      <c r="G14" s="105">
        <v>2</v>
      </c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>
        <v>3</v>
      </c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>
        <v>4</v>
      </c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>
        <v>5</v>
      </c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>
        <v>6</v>
      </c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>
        <v>7</v>
      </c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>
        <v>8</v>
      </c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>
        <v>9</v>
      </c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>
        <v>10</v>
      </c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</row>
    <row r="15" spans="1:161" s="5" customFormat="1" ht="15" customHeight="1">
      <c r="A15" s="93" t="s">
        <v>25</v>
      </c>
      <c r="B15" s="93"/>
      <c r="C15" s="93"/>
      <c r="D15" s="93"/>
      <c r="E15" s="93"/>
      <c r="F15" s="93"/>
      <c r="G15" s="101" t="s">
        <v>110</v>
      </c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95">
        <v>13.11</v>
      </c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7"/>
      <c r="AO15" s="98">
        <f>BF15+BX15+CQ15</f>
        <v>13890</v>
      </c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100"/>
      <c r="BF15" s="88">
        <f>74075.1/Y15</f>
        <v>5650.2745995423347</v>
      </c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>
        <f>(48133.14+2424.4)/Y15</f>
        <v>3856.4103737604883</v>
      </c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>
        <f>57465.26/Y15</f>
        <v>4383.3150266971779</v>
      </c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9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1"/>
      <c r="DY15" s="89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1"/>
      <c r="EO15" s="92">
        <f>Y15*AO15*(1+DI15/100%)*(1+DY15/100%)*12-0.8</f>
        <v>2185174</v>
      </c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</row>
    <row r="16" spans="1:161" s="5" customFormat="1" ht="15" customHeight="1">
      <c r="A16" s="93" t="s">
        <v>29</v>
      </c>
      <c r="B16" s="93"/>
      <c r="C16" s="93"/>
      <c r="D16" s="93"/>
      <c r="E16" s="93"/>
      <c r="F16" s="93"/>
      <c r="G16" s="101" t="s">
        <v>111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95">
        <v>10.5</v>
      </c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7"/>
      <c r="AO16" s="98">
        <f t="shared" ref="AO16:AO17" si="0">BF16+BX16+CQ16</f>
        <v>13890</v>
      </c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100"/>
      <c r="BF16" s="88">
        <f>47891.5/Y16</f>
        <v>4561.0952380952385</v>
      </c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>
        <f>(39642.31+2846.52)/Y16</f>
        <v>4046.5552380952377</v>
      </c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>
        <f>55464.67/Y16</f>
        <v>5282.3495238095238</v>
      </c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9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1"/>
      <c r="DY16" s="89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1"/>
      <c r="EO16" s="92">
        <f>Y16*AO16*(1+DI16/100%)*(1+DY16/100%)*12</f>
        <v>1750140</v>
      </c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</row>
    <row r="17" spans="1:197" s="5" customFormat="1" ht="15" hidden="1" customHeight="1">
      <c r="A17" s="93" t="s">
        <v>35</v>
      </c>
      <c r="B17" s="93"/>
      <c r="C17" s="93"/>
      <c r="D17" s="93"/>
      <c r="E17" s="93"/>
      <c r="F17" s="93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5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7"/>
      <c r="AO17" s="98">
        <f t="shared" si="0"/>
        <v>0</v>
      </c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100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9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1"/>
      <c r="DY17" s="89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1"/>
      <c r="EO17" s="92">
        <f t="shared" ref="EO17" si="1">Y17*AO17*(1+DI17/100%)*(1+DY17/100%)*12</f>
        <v>0</v>
      </c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</row>
    <row r="18" spans="1:197" s="5" customFormat="1" ht="15" hidden="1" customHeight="1">
      <c r="A18" s="93" t="s">
        <v>74</v>
      </c>
      <c r="B18" s="93"/>
      <c r="C18" s="93"/>
      <c r="D18" s="93"/>
      <c r="E18" s="93"/>
      <c r="F18" s="93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5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7"/>
      <c r="AO18" s="113">
        <f t="shared" ref="AO18" si="2">BF18+BX18+CQ18</f>
        <v>0</v>
      </c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5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7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9"/>
      <c r="DY18" s="117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9"/>
      <c r="EO18" s="112">
        <f>Y18*AO18*(1+DI18/100%)*(1+DY18/100%)*12</f>
        <v>0</v>
      </c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</row>
    <row r="19" spans="1:197" s="5" customFormat="1" ht="15" customHeight="1">
      <c r="A19" s="66" t="s">
        <v>10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2" t="s">
        <v>11</v>
      </c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120"/>
      <c r="AO19" s="69">
        <f>SUM(AO15:BE17)/2</f>
        <v>13890</v>
      </c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106" t="s">
        <v>11</v>
      </c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62" t="s">
        <v>11</v>
      </c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106" t="s">
        <v>11</v>
      </c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62" t="s">
        <v>11</v>
      </c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106" t="s">
        <v>11</v>
      </c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69">
        <f>SUM(EO15:FE18)</f>
        <v>3935314</v>
      </c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V19" s="111">
        <f>3857968+77346</f>
        <v>3935314</v>
      </c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</row>
    <row r="20" spans="1:197">
      <c r="FV20" s="60">
        <f>FV19-EO19</f>
        <v>0</v>
      </c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</row>
    <row r="21" spans="1:197" ht="14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44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</row>
    <row r="22" spans="1:197" ht="14.25">
      <c r="A22" s="70" t="s">
        <v>13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1" t="s">
        <v>112</v>
      </c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3"/>
    </row>
    <row r="24" spans="1:197" ht="14.25">
      <c r="A24" s="74" t="s">
        <v>136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</row>
    <row r="26" spans="1:197">
      <c r="A26" s="75" t="s">
        <v>0</v>
      </c>
      <c r="B26" s="76"/>
      <c r="C26" s="76"/>
      <c r="D26" s="76"/>
      <c r="E26" s="76"/>
      <c r="F26" s="77"/>
      <c r="G26" s="75" t="s">
        <v>9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7"/>
      <c r="Y26" s="75" t="s">
        <v>4</v>
      </c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7"/>
      <c r="AO26" s="84" t="s">
        <v>1</v>
      </c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6"/>
      <c r="DI26" s="75" t="s">
        <v>8</v>
      </c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7"/>
      <c r="DY26" s="75" t="s">
        <v>107</v>
      </c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7"/>
      <c r="EO26" s="75" t="s">
        <v>72</v>
      </c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7"/>
    </row>
    <row r="27" spans="1:197">
      <c r="A27" s="78"/>
      <c r="B27" s="79"/>
      <c r="C27" s="79"/>
      <c r="D27" s="79"/>
      <c r="E27" s="79"/>
      <c r="F27" s="80"/>
      <c r="G27" s="78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80"/>
      <c r="Y27" s="78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80"/>
      <c r="AO27" s="75" t="s">
        <v>3</v>
      </c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7"/>
      <c r="BF27" s="84" t="s">
        <v>2</v>
      </c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6"/>
      <c r="DI27" s="78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80"/>
      <c r="DY27" s="78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80"/>
      <c r="EO27" s="78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80"/>
    </row>
    <row r="28" spans="1:197" ht="29.25" customHeight="1">
      <c r="A28" s="81"/>
      <c r="B28" s="82"/>
      <c r="C28" s="82"/>
      <c r="D28" s="82"/>
      <c r="E28" s="82"/>
      <c r="F28" s="83"/>
      <c r="G28" s="81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3"/>
      <c r="Y28" s="81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3"/>
      <c r="AO28" s="81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3"/>
      <c r="BF28" s="87" t="s">
        <v>5</v>
      </c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 t="s">
        <v>6</v>
      </c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 t="s">
        <v>7</v>
      </c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1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3"/>
      <c r="DY28" s="81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3"/>
      <c r="EO28" s="81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3"/>
    </row>
    <row r="29" spans="1:197">
      <c r="A29" s="105">
        <v>1</v>
      </c>
      <c r="B29" s="105"/>
      <c r="C29" s="105"/>
      <c r="D29" s="105"/>
      <c r="E29" s="105"/>
      <c r="F29" s="105"/>
      <c r="G29" s="105">
        <v>2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>
        <v>3</v>
      </c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>
        <v>4</v>
      </c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>
        <v>5</v>
      </c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>
        <v>6</v>
      </c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>
        <v>7</v>
      </c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>
        <v>8</v>
      </c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>
        <v>9</v>
      </c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>
        <v>10</v>
      </c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</row>
    <row r="30" spans="1:197" ht="24.75" customHeight="1">
      <c r="A30" s="93" t="s">
        <v>25</v>
      </c>
      <c r="B30" s="93"/>
      <c r="C30" s="93"/>
      <c r="D30" s="93"/>
      <c r="E30" s="93"/>
      <c r="F30" s="93"/>
      <c r="G30" s="101" t="s">
        <v>113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95">
        <v>1</v>
      </c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7"/>
      <c r="AO30" s="98">
        <f>BF30+BX30+CQ30</f>
        <v>36129</v>
      </c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100"/>
      <c r="BF30" s="88">
        <v>20268</v>
      </c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>
        <v>3040.2</v>
      </c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>
        <v>12820.8</v>
      </c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9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1"/>
      <c r="DY30" s="89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1"/>
      <c r="EO30" s="92">
        <f>Y30*AO30*(1+DI30/100%)*(1+DY30/100%)*12</f>
        <v>433548</v>
      </c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</row>
    <row r="31" spans="1:197" ht="18" customHeight="1">
      <c r="A31" s="93" t="s">
        <v>29</v>
      </c>
      <c r="B31" s="93"/>
      <c r="C31" s="93"/>
      <c r="D31" s="93"/>
      <c r="E31" s="93"/>
      <c r="F31" s="93"/>
      <c r="G31" s="101" t="s">
        <v>114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2">
        <v>28.67</v>
      </c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4"/>
      <c r="AO31" s="98">
        <f t="shared" ref="AO31:AO33" si="3">BF31+BX31+CQ31</f>
        <v>25564.081688175793</v>
      </c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100"/>
      <c r="BF31" s="88">
        <f>229769.25/Y31</f>
        <v>8014.2745029647713</v>
      </c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>
        <f>(9100+2995)/Y31</f>
        <v>421.86955005231948</v>
      </c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>
        <f>492158.9/Y31-39.08+0.68</f>
        <v>17127.937635158702</v>
      </c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9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1"/>
      <c r="DY31" s="89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1"/>
      <c r="EO31" s="92">
        <f>Y31*AO31*(1+DI31/100%)*(1+DY31/100%)*12-2.66</f>
        <v>8795064.0040000007</v>
      </c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</row>
    <row r="32" spans="1:197" hidden="1">
      <c r="A32" s="93" t="s">
        <v>35</v>
      </c>
      <c r="B32" s="93"/>
      <c r="C32" s="93"/>
      <c r="D32" s="93"/>
      <c r="E32" s="93"/>
      <c r="F32" s="93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5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7"/>
      <c r="AO32" s="98">
        <f t="shared" si="3"/>
        <v>0</v>
      </c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100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9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1"/>
      <c r="DY32" s="89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1"/>
      <c r="EO32" s="92">
        <f t="shared" ref="EO32" si="4">Y32*AO32*(1+DI32/100%)*(1+DY32/100%)*12</f>
        <v>0</v>
      </c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</row>
    <row r="33" spans="1:194" hidden="1">
      <c r="A33" s="93" t="s">
        <v>74</v>
      </c>
      <c r="B33" s="93"/>
      <c r="C33" s="93"/>
      <c r="D33" s="93"/>
      <c r="E33" s="93"/>
      <c r="F33" s="93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5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7"/>
      <c r="AO33" s="98">
        <f t="shared" si="3"/>
        <v>0</v>
      </c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100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9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1"/>
      <c r="DY33" s="89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1"/>
      <c r="EO33" s="92">
        <f>Y33*AO33*(1+DI33/100%)*(1+DY33/100%)*12</f>
        <v>0</v>
      </c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</row>
    <row r="34" spans="1:194">
      <c r="A34" s="66" t="s">
        <v>10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2" t="s">
        <v>11</v>
      </c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9">
        <f>SUM(AO30:BE32)</f>
        <v>61693.081688175793</v>
      </c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2" t="s">
        <v>11</v>
      </c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 t="s">
        <v>11</v>
      </c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 t="s">
        <v>11</v>
      </c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 t="s">
        <v>11</v>
      </c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 t="s">
        <v>11</v>
      </c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3">
        <f>SUM(EO30:FE33)</f>
        <v>9228612.0040000007</v>
      </c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5"/>
    </row>
    <row r="35" spans="1:194">
      <c r="FT35" s="60">
        <f>9188612+40000-EO34</f>
        <v>-4.0000006556510925E-3</v>
      </c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</row>
    <row r="36" spans="1:194" ht="14.25">
      <c r="A36" s="70" t="s">
        <v>13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1" t="s">
        <v>137</v>
      </c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3"/>
    </row>
    <row r="38" spans="1:194" ht="14.25">
      <c r="A38" s="74" t="s">
        <v>138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</row>
    <row r="40" spans="1:194">
      <c r="A40" s="75" t="s">
        <v>0</v>
      </c>
      <c r="B40" s="76"/>
      <c r="C40" s="76"/>
      <c r="D40" s="76"/>
      <c r="E40" s="76"/>
      <c r="F40" s="77"/>
      <c r="G40" s="75" t="s">
        <v>9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7"/>
      <c r="Y40" s="75" t="s">
        <v>4</v>
      </c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7"/>
      <c r="AO40" s="84" t="s">
        <v>1</v>
      </c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6"/>
      <c r="DI40" s="75" t="s">
        <v>8</v>
      </c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7"/>
      <c r="DY40" s="75" t="s">
        <v>107</v>
      </c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7"/>
      <c r="EO40" s="75" t="s">
        <v>72</v>
      </c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7"/>
    </row>
    <row r="41" spans="1:194">
      <c r="A41" s="78"/>
      <c r="B41" s="79"/>
      <c r="C41" s="79"/>
      <c r="D41" s="79"/>
      <c r="E41" s="79"/>
      <c r="F41" s="80"/>
      <c r="G41" s="78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80"/>
      <c r="Y41" s="78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80"/>
      <c r="AO41" s="75" t="s">
        <v>3</v>
      </c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7"/>
      <c r="BF41" s="84" t="s">
        <v>2</v>
      </c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6"/>
      <c r="DI41" s="78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80"/>
      <c r="DY41" s="78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80"/>
      <c r="EO41" s="78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80"/>
    </row>
    <row r="42" spans="1:194">
      <c r="A42" s="81"/>
      <c r="B42" s="82"/>
      <c r="C42" s="82"/>
      <c r="D42" s="82"/>
      <c r="E42" s="82"/>
      <c r="F42" s="83"/>
      <c r="G42" s="81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3"/>
      <c r="Y42" s="81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3"/>
      <c r="AO42" s="81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3"/>
      <c r="BF42" s="87" t="s">
        <v>5</v>
      </c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 t="s">
        <v>6</v>
      </c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 t="s">
        <v>7</v>
      </c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1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3"/>
      <c r="DY42" s="81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3"/>
      <c r="EO42" s="81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3"/>
    </row>
    <row r="43" spans="1:194">
      <c r="A43" s="105">
        <v>1</v>
      </c>
      <c r="B43" s="105"/>
      <c r="C43" s="105"/>
      <c r="D43" s="105"/>
      <c r="E43" s="105"/>
      <c r="F43" s="105"/>
      <c r="G43" s="105">
        <v>2</v>
      </c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>
        <v>3</v>
      </c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>
        <v>4</v>
      </c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>
        <v>5</v>
      </c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>
        <v>6</v>
      </c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>
        <v>7</v>
      </c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>
        <v>8</v>
      </c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>
        <v>9</v>
      </c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>
        <v>10</v>
      </c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  <c r="FE43" s="105"/>
    </row>
    <row r="44" spans="1:194" ht="27.75" customHeight="1">
      <c r="A44" s="93" t="s">
        <v>25</v>
      </c>
      <c r="B44" s="93"/>
      <c r="C44" s="93"/>
      <c r="D44" s="93"/>
      <c r="E44" s="93"/>
      <c r="F44" s="93"/>
      <c r="G44" s="101" t="s">
        <v>113</v>
      </c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95">
        <v>1</v>
      </c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7"/>
      <c r="AO44" s="98">
        <f>BF44+BX44+CQ44</f>
        <v>2249.9458333333332</v>
      </c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100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>
        <f>26999.35/12</f>
        <v>2249.9458333333332</v>
      </c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9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1"/>
      <c r="DY44" s="89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1"/>
      <c r="EO44" s="92">
        <f>Y44*AO44*(1+DI44/100%)*(1+DY44/100%)*12</f>
        <v>26999.35</v>
      </c>
      <c r="EP44" s="92"/>
      <c r="EQ44" s="92"/>
      <c r="ER44" s="92"/>
      <c r="ES44" s="92"/>
      <c r="ET44" s="92"/>
      <c r="EU44" s="92"/>
      <c r="EV44" s="92"/>
      <c r="EW44" s="92"/>
      <c r="EX44" s="92"/>
      <c r="EY44" s="92"/>
      <c r="EZ44" s="92"/>
      <c r="FA44" s="92"/>
      <c r="FB44" s="92"/>
      <c r="FC44" s="92"/>
      <c r="FD44" s="92"/>
      <c r="FE44" s="92"/>
    </row>
    <row r="45" spans="1:194">
      <c r="A45" s="93" t="s">
        <v>29</v>
      </c>
      <c r="B45" s="93"/>
      <c r="C45" s="93"/>
      <c r="D45" s="93"/>
      <c r="E45" s="93"/>
      <c r="F45" s="93"/>
      <c r="G45" s="101" t="s">
        <v>114</v>
      </c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95">
        <v>3</v>
      </c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7"/>
      <c r="AO45" s="98">
        <f t="shared" ref="AO45:AO47" si="5">BF45+BX45+CQ45</f>
        <v>3750.0299999999997</v>
      </c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100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>
        <f>(2231+922)/12*5-346.37+4343.19-29.99-1530.55</f>
        <v>3750.0299999999997</v>
      </c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9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1"/>
      <c r="DY45" s="89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1"/>
      <c r="EO45" s="92">
        <f>Y45*AO45*(1+DI45/100%)*(1+DY45/100%)*12-0.23-0.2</f>
        <v>135000.65</v>
      </c>
      <c r="EP45" s="92"/>
      <c r="EQ45" s="92"/>
      <c r="ER45" s="92"/>
      <c r="ES45" s="92"/>
      <c r="ET45" s="92"/>
      <c r="EU45" s="92"/>
      <c r="EV45" s="92"/>
      <c r="EW45" s="92"/>
      <c r="EX45" s="92"/>
      <c r="EY45" s="92"/>
      <c r="EZ45" s="92"/>
      <c r="FA45" s="92"/>
      <c r="FB45" s="92"/>
      <c r="FC45" s="92"/>
      <c r="FD45" s="92"/>
      <c r="FE45" s="92"/>
    </row>
    <row r="46" spans="1:194" hidden="1">
      <c r="A46" s="93" t="s">
        <v>35</v>
      </c>
      <c r="B46" s="93"/>
      <c r="C46" s="93"/>
      <c r="D46" s="93"/>
      <c r="E46" s="93"/>
      <c r="F46" s="93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5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7"/>
      <c r="AO46" s="98">
        <f t="shared" si="5"/>
        <v>0</v>
      </c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100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9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1"/>
      <c r="DY46" s="89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1"/>
      <c r="EO46" s="92">
        <f t="shared" ref="EO46" si="6">Y46*AO46*(1+DI46/100%)*(1+DY46/100%)*12</f>
        <v>0</v>
      </c>
      <c r="EP46" s="92"/>
      <c r="EQ46" s="92"/>
      <c r="ER46" s="92"/>
      <c r="ES46" s="92"/>
      <c r="ET46" s="92"/>
      <c r="EU46" s="92"/>
      <c r="EV46" s="92"/>
      <c r="EW46" s="92"/>
      <c r="EX46" s="92"/>
      <c r="EY46" s="92"/>
      <c r="EZ46" s="92"/>
      <c r="FA46" s="92"/>
      <c r="FB46" s="92"/>
      <c r="FC46" s="92"/>
      <c r="FD46" s="92"/>
      <c r="FE46" s="92"/>
    </row>
    <row r="47" spans="1:194" hidden="1">
      <c r="A47" s="93" t="s">
        <v>74</v>
      </c>
      <c r="B47" s="93"/>
      <c r="C47" s="93"/>
      <c r="D47" s="93"/>
      <c r="E47" s="93"/>
      <c r="F47" s="93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5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7"/>
      <c r="AO47" s="98">
        <f t="shared" si="5"/>
        <v>0</v>
      </c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100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9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1"/>
      <c r="DY47" s="89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0"/>
      <c r="EL47" s="90"/>
      <c r="EM47" s="90"/>
      <c r="EN47" s="91"/>
      <c r="EO47" s="92">
        <f>Y47*AO47*(1+DI47/100%)*(1+DY47/100%)*12</f>
        <v>0</v>
      </c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</row>
    <row r="48" spans="1:194">
      <c r="A48" s="66" t="s">
        <v>10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8"/>
      <c r="Y48" s="62" t="s">
        <v>11</v>
      </c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9">
        <f>SUM(AO44:BE46)</f>
        <v>5999.975833333333</v>
      </c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2" t="s">
        <v>11</v>
      </c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 t="s">
        <v>11</v>
      </c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 t="s">
        <v>11</v>
      </c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 t="s">
        <v>11</v>
      </c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 t="s">
        <v>11</v>
      </c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3">
        <f>SUM(EO44:FE47)</f>
        <v>162000</v>
      </c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5"/>
      <c r="GA48" s="60">
        <f>162000-EO48</f>
        <v>0</v>
      </c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</row>
    <row r="51" spans="179:189">
      <c r="FW51" s="60"/>
      <c r="FX51" s="61"/>
      <c r="FY51" s="61"/>
      <c r="FZ51" s="61"/>
      <c r="GA51" s="61"/>
      <c r="GB51" s="61"/>
      <c r="GC51" s="61"/>
      <c r="GD51" s="61"/>
      <c r="GE51" s="61"/>
      <c r="GF51" s="61"/>
      <c r="GG51" s="61"/>
    </row>
  </sheetData>
  <mergeCells count="230">
    <mergeCell ref="GA48:GL48"/>
    <mergeCell ref="EO47:FE47"/>
    <mergeCell ref="A48:X48"/>
    <mergeCell ref="Y48:AN48"/>
    <mergeCell ref="AO48:BE48"/>
    <mergeCell ref="BF48:BW48"/>
    <mergeCell ref="BX48:CP48"/>
    <mergeCell ref="CQ48:DH48"/>
    <mergeCell ref="DI48:DX48"/>
    <mergeCell ref="DY48:EN48"/>
    <mergeCell ref="EO48:FE48"/>
    <mergeCell ref="A47:F47"/>
    <mergeCell ref="G47:X47"/>
    <mergeCell ref="Y47:AN47"/>
    <mergeCell ref="AO47:BE47"/>
    <mergeCell ref="BF47:BW47"/>
    <mergeCell ref="BX47:CP47"/>
    <mergeCell ref="CQ47:DH47"/>
    <mergeCell ref="DI47:DX47"/>
    <mergeCell ref="DY47:EN47"/>
    <mergeCell ref="EO45:FE45"/>
    <mergeCell ref="A46:F46"/>
    <mergeCell ref="G46:X46"/>
    <mergeCell ref="Y46:AN46"/>
    <mergeCell ref="AO46:BE46"/>
    <mergeCell ref="BF46:BW46"/>
    <mergeCell ref="BX46:CP46"/>
    <mergeCell ref="CQ46:DH46"/>
    <mergeCell ref="DI46:DX46"/>
    <mergeCell ref="DY46:EN46"/>
    <mergeCell ref="EO46:FE46"/>
    <mergeCell ref="A45:F45"/>
    <mergeCell ref="G45:X45"/>
    <mergeCell ref="Y45:AN45"/>
    <mergeCell ref="AO45:BE45"/>
    <mergeCell ref="BF45:BW45"/>
    <mergeCell ref="BX45:CP45"/>
    <mergeCell ref="CQ45:DH45"/>
    <mergeCell ref="DI45:DX45"/>
    <mergeCell ref="DY45:EN45"/>
    <mergeCell ref="CQ42:DH42"/>
    <mergeCell ref="EO43:FE43"/>
    <mergeCell ref="A44:F44"/>
    <mergeCell ref="G44:X44"/>
    <mergeCell ref="Y44:AN44"/>
    <mergeCell ref="AO44:BE44"/>
    <mergeCell ref="BF44:BW44"/>
    <mergeCell ref="BX44:CP44"/>
    <mergeCell ref="CQ44:DH44"/>
    <mergeCell ref="DI44:DX44"/>
    <mergeCell ref="DY44:EN44"/>
    <mergeCell ref="EO44:FE44"/>
    <mergeCell ref="A43:F43"/>
    <mergeCell ref="G43:X43"/>
    <mergeCell ref="Y43:AN43"/>
    <mergeCell ref="AO43:BE43"/>
    <mergeCell ref="BF43:BW43"/>
    <mergeCell ref="BX43:CP43"/>
    <mergeCell ref="CQ43:DH43"/>
    <mergeCell ref="DI43:DX43"/>
    <mergeCell ref="DY43:EN43"/>
    <mergeCell ref="FV19:GO19"/>
    <mergeCell ref="FV20:GO20"/>
    <mergeCell ref="FT35:GK35"/>
    <mergeCell ref="EO18:FE18"/>
    <mergeCell ref="EO19:FE19"/>
    <mergeCell ref="A18:F18"/>
    <mergeCell ref="G18:X18"/>
    <mergeCell ref="Y18:AN18"/>
    <mergeCell ref="AO18:BE18"/>
    <mergeCell ref="BF18:BW18"/>
    <mergeCell ref="BX18:CP18"/>
    <mergeCell ref="CQ18:DH18"/>
    <mergeCell ref="DI18:DX18"/>
    <mergeCell ref="DY18:EN18"/>
    <mergeCell ref="A19:X19"/>
    <mergeCell ref="AO19:BE19"/>
    <mergeCell ref="BF19:BW19"/>
    <mergeCell ref="Y19:AN19"/>
    <mergeCell ref="A22:AO22"/>
    <mergeCell ref="AP22:FE22"/>
    <mergeCell ref="A24:FE24"/>
    <mergeCell ref="A26:F28"/>
    <mergeCell ref="G26:X28"/>
    <mergeCell ref="Y26:AN28"/>
    <mergeCell ref="BF12:DH12"/>
    <mergeCell ref="AP7:FE7"/>
    <mergeCell ref="A7:AO7"/>
    <mergeCell ref="A11:F13"/>
    <mergeCell ref="A9:FE9"/>
    <mergeCell ref="AO12:BE13"/>
    <mergeCell ref="BX13:CP13"/>
    <mergeCell ref="DY17:EN17"/>
    <mergeCell ref="CQ15:DH15"/>
    <mergeCell ref="CQ16:DH16"/>
    <mergeCell ref="CQ17:DH17"/>
    <mergeCell ref="EO15:FE15"/>
    <mergeCell ref="EO16:FE16"/>
    <mergeCell ref="BX16:CP16"/>
    <mergeCell ref="BF13:BW13"/>
    <mergeCell ref="BF14:BW14"/>
    <mergeCell ref="Y14:AN14"/>
    <mergeCell ref="A1:FE1"/>
    <mergeCell ref="EO14:FE14"/>
    <mergeCell ref="BX17:CP17"/>
    <mergeCell ref="EO17:FE17"/>
    <mergeCell ref="G17:X17"/>
    <mergeCell ref="Y15:AN15"/>
    <mergeCell ref="Y16:AN16"/>
    <mergeCell ref="A17:F17"/>
    <mergeCell ref="A14:F14"/>
    <mergeCell ref="Y17:AN17"/>
    <mergeCell ref="A15:F15"/>
    <mergeCell ref="A16:F16"/>
    <mergeCell ref="AO17:BE17"/>
    <mergeCell ref="G14:X14"/>
    <mergeCell ref="G15:X15"/>
    <mergeCell ref="G16:X16"/>
    <mergeCell ref="A3:FE3"/>
    <mergeCell ref="X5:FE5"/>
    <mergeCell ref="DI11:DX13"/>
    <mergeCell ref="DY11:EN13"/>
    <mergeCell ref="EO11:FE13"/>
    <mergeCell ref="G11:X13"/>
    <mergeCell ref="Y11:AN13"/>
    <mergeCell ref="AO11:DH11"/>
    <mergeCell ref="CQ19:DH19"/>
    <mergeCell ref="CQ13:DH13"/>
    <mergeCell ref="CQ14:DH14"/>
    <mergeCell ref="BX19:CP19"/>
    <mergeCell ref="DY15:EN15"/>
    <mergeCell ref="DY16:EN16"/>
    <mergeCell ref="AO14:BE14"/>
    <mergeCell ref="AO15:BE15"/>
    <mergeCell ref="AO16:BE16"/>
    <mergeCell ref="BX14:CP14"/>
    <mergeCell ref="BX15:CP15"/>
    <mergeCell ref="BF17:BW17"/>
    <mergeCell ref="BF15:BW15"/>
    <mergeCell ref="BF16:BW16"/>
    <mergeCell ref="DY19:EN19"/>
    <mergeCell ref="DY14:EN14"/>
    <mergeCell ref="DI19:DX19"/>
    <mergeCell ref="DI14:DX14"/>
    <mergeCell ref="DI15:DX15"/>
    <mergeCell ref="DI16:DX16"/>
    <mergeCell ref="DI17:DX17"/>
    <mergeCell ref="DY26:EN28"/>
    <mergeCell ref="EO26:FE28"/>
    <mergeCell ref="AO27:BE28"/>
    <mergeCell ref="BF27:DH27"/>
    <mergeCell ref="BF28:BW28"/>
    <mergeCell ref="BX28:CP28"/>
    <mergeCell ref="CQ28:DH28"/>
    <mergeCell ref="BX29:CP29"/>
    <mergeCell ref="CQ29:DH29"/>
    <mergeCell ref="DI29:DX29"/>
    <mergeCell ref="DY29:EN29"/>
    <mergeCell ref="EO29:FE29"/>
    <mergeCell ref="AO26:DH26"/>
    <mergeCell ref="DI26:DX28"/>
    <mergeCell ref="A29:F29"/>
    <mergeCell ref="G29:X29"/>
    <mergeCell ref="Y29:AN29"/>
    <mergeCell ref="AO29:BE29"/>
    <mergeCell ref="BF29:BW29"/>
    <mergeCell ref="BX30:CP30"/>
    <mergeCell ref="CQ30:DH30"/>
    <mergeCell ref="DI30:DX30"/>
    <mergeCell ref="DY30:EN30"/>
    <mergeCell ref="EO30:FE30"/>
    <mergeCell ref="A30:F30"/>
    <mergeCell ref="G30:X30"/>
    <mergeCell ref="Y30:AN30"/>
    <mergeCell ref="AO30:BE30"/>
    <mergeCell ref="BF30:BW30"/>
    <mergeCell ref="BX31:CP31"/>
    <mergeCell ref="CQ31:DH31"/>
    <mergeCell ref="DI31:DX31"/>
    <mergeCell ref="DY31:EN31"/>
    <mergeCell ref="EO31:FE31"/>
    <mergeCell ref="A31:F31"/>
    <mergeCell ref="G31:X31"/>
    <mergeCell ref="Y31:AN31"/>
    <mergeCell ref="AO31:BE31"/>
    <mergeCell ref="BF31:BW31"/>
    <mergeCell ref="BX32:CP32"/>
    <mergeCell ref="CQ32:DH32"/>
    <mergeCell ref="DI32:DX32"/>
    <mergeCell ref="DY32:EN32"/>
    <mergeCell ref="EO32:FE32"/>
    <mergeCell ref="A32:F32"/>
    <mergeCell ref="G32:X32"/>
    <mergeCell ref="Y32:AN32"/>
    <mergeCell ref="AO32:BE32"/>
    <mergeCell ref="BF32:BW32"/>
    <mergeCell ref="BX33:CP33"/>
    <mergeCell ref="CQ33:DH33"/>
    <mergeCell ref="DI33:DX33"/>
    <mergeCell ref="DY33:EN33"/>
    <mergeCell ref="EO33:FE33"/>
    <mergeCell ref="A33:F33"/>
    <mergeCell ref="G33:X33"/>
    <mergeCell ref="Y33:AN33"/>
    <mergeCell ref="AO33:BE33"/>
    <mergeCell ref="BF33:BW33"/>
    <mergeCell ref="FW51:GG51"/>
    <mergeCell ref="CQ34:DH34"/>
    <mergeCell ref="DI34:DX34"/>
    <mergeCell ref="DY34:EN34"/>
    <mergeCell ref="EO34:FE34"/>
    <mergeCell ref="A34:X34"/>
    <mergeCell ref="Y34:AN34"/>
    <mergeCell ref="AO34:BE34"/>
    <mergeCell ref="BF34:BW34"/>
    <mergeCell ref="BX34:CP34"/>
    <mergeCell ref="A36:AO36"/>
    <mergeCell ref="AP36:FE36"/>
    <mergeCell ref="A38:FE38"/>
    <mergeCell ref="A40:F42"/>
    <mergeCell ref="G40:X42"/>
    <mergeCell ref="Y40:AN42"/>
    <mergeCell ref="AO40:DH40"/>
    <mergeCell ref="DI40:DX42"/>
    <mergeCell ref="DY40:EN42"/>
    <mergeCell ref="EO40:FE42"/>
    <mergeCell ref="AO41:BE42"/>
    <mergeCell ref="BF41:DH41"/>
    <mergeCell ref="BF42:BW42"/>
    <mergeCell ref="BX42:CP42"/>
  </mergeCells>
  <pageMargins left="0.59055118110236227" right="0.51181102362204722" top="0.78740157480314965" bottom="0.39370078740157483" header="0.19685039370078741" footer="0.19685039370078741"/>
  <pageSetup paperSize="9" scale="62" orientation="portrait" r:id="rId1"/>
  <headerFooter scaleWithDoc="0"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справочник!$C$2:$C$80</xm:f>
          </x14:formula1>
          <xm:sqref>AP7:FE7</xm:sqref>
        </x14:dataValidation>
        <x14:dataValidation type="list" allowBlank="1" showInputMessage="1" showErrorMessage="1">
          <x14:formula1>
            <xm:f>справочник!$A$2:$A$289</xm:f>
          </x14:formula1>
          <xm:sqref>Y15:AN18</xm:sqref>
        </x14:dataValidation>
        <x14:dataValidation type="list" allowBlank="1" showInputMessage="1" showErrorMessage="1">
          <x14:formula1>
            <xm:f>справочник!$E$2:$E$17</xm:f>
          </x14:formula1>
          <xm:sqref>G15:X18</xm:sqref>
        </x14:dataValidation>
        <x14:dataValidation type="list" allowBlank="1" showInputMessage="1" showErrorMessage="1">
          <x14:formula1>
            <xm:f>справочник!$M$2:$M$230</xm:f>
          </x14:formula1>
          <xm:sqref>X5:FE5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FF84"/>
  <sheetViews>
    <sheetView topLeftCell="A6" zoomScaleSheetLayoutView="100" workbookViewId="0">
      <selection activeCell="AP49" sqref="AP49:BE49"/>
    </sheetView>
  </sheetViews>
  <sheetFormatPr defaultColWidth="0.85546875" defaultRowHeight="15"/>
  <cols>
    <col min="1" max="16384" width="0.85546875" style="2"/>
  </cols>
  <sheetData>
    <row r="1" spans="1:105" ht="3" customHeight="1"/>
    <row r="2" spans="1:105" ht="10.5" customHeight="1"/>
    <row r="3" spans="1:105" s="6" customFormat="1" ht="14.25">
      <c r="A3" s="74" t="s">
        <v>151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</row>
    <row r="4" spans="1:105" s="6" customFormat="1" ht="14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6" customFormat="1" ht="24.75" customHeight="1">
      <c r="A5" s="14"/>
      <c r="B5" s="14"/>
      <c r="C5" s="14"/>
      <c r="D5" s="14"/>
      <c r="E5" s="14"/>
      <c r="F5" s="14"/>
      <c r="G5" s="14"/>
      <c r="H5" s="14"/>
      <c r="I5" s="74" t="s">
        <v>76</v>
      </c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14"/>
      <c r="AC5" s="14"/>
      <c r="AD5" s="14"/>
      <c r="AE5" s="14"/>
      <c r="AF5" s="14"/>
      <c r="AG5" s="131" t="s">
        <v>116</v>
      </c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3"/>
      <c r="CZ5" s="14"/>
      <c r="DA5" s="14"/>
    </row>
    <row r="6" spans="1:105" s="6" customFormat="1" ht="14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</row>
    <row r="7" spans="1:105" s="6" customFormat="1" ht="12" customHeight="1">
      <c r="A7" s="14"/>
      <c r="B7" s="14"/>
      <c r="C7" s="14"/>
      <c r="D7" s="14"/>
      <c r="E7" s="14"/>
      <c r="F7" s="14"/>
      <c r="G7" s="14"/>
      <c r="H7" s="14"/>
      <c r="I7" s="74" t="s">
        <v>75</v>
      </c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14"/>
      <c r="AC7" s="14"/>
      <c r="AD7" s="14"/>
      <c r="AE7" s="14"/>
      <c r="AF7" s="14"/>
      <c r="AG7" s="131">
        <v>244</v>
      </c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3"/>
      <c r="CZ7" s="14"/>
      <c r="DA7" s="14"/>
    </row>
    <row r="8" spans="1:105" ht="10.5" customHeight="1"/>
    <row r="9" spans="1:105" s="3" customFormat="1" ht="45" customHeight="1">
      <c r="A9" s="84" t="s">
        <v>0</v>
      </c>
      <c r="B9" s="85"/>
      <c r="C9" s="85"/>
      <c r="D9" s="85"/>
      <c r="E9" s="85"/>
      <c r="F9" s="85"/>
      <c r="G9" s="86"/>
      <c r="H9" s="84" t="s">
        <v>48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6"/>
      <c r="AP9" s="84" t="s">
        <v>58</v>
      </c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6"/>
      <c r="BF9" s="84" t="s">
        <v>59</v>
      </c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6"/>
      <c r="BV9" s="84" t="s">
        <v>60</v>
      </c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6"/>
      <c r="CL9" s="84" t="s">
        <v>61</v>
      </c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6"/>
    </row>
    <row r="10" spans="1:105" s="4" customFormat="1" ht="12.75">
      <c r="A10" s="105">
        <v>1</v>
      </c>
      <c r="B10" s="105"/>
      <c r="C10" s="105"/>
      <c r="D10" s="105"/>
      <c r="E10" s="105"/>
      <c r="F10" s="105"/>
      <c r="G10" s="105"/>
      <c r="H10" s="105">
        <v>2</v>
      </c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>
        <v>3</v>
      </c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>
        <v>4</v>
      </c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>
        <v>5</v>
      </c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>
        <v>6</v>
      </c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</row>
    <row r="11" spans="1:105" s="5" customFormat="1" ht="15" hidden="1" customHeight="1">
      <c r="A11" s="93"/>
      <c r="B11" s="93"/>
      <c r="C11" s="93"/>
      <c r="D11" s="93"/>
      <c r="E11" s="93"/>
      <c r="F11" s="93"/>
      <c r="G11" s="93"/>
      <c r="H11" s="183" t="s">
        <v>105</v>
      </c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30">
        <f t="shared" ref="CL11:CL15" si="0">AP11*BF11</f>
        <v>0</v>
      </c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</row>
    <row r="12" spans="1:105" s="5" customFormat="1" ht="15" hidden="1" customHeight="1">
      <c r="A12" s="93" t="s">
        <v>26</v>
      </c>
      <c r="B12" s="93"/>
      <c r="C12" s="93"/>
      <c r="D12" s="93"/>
      <c r="E12" s="93"/>
      <c r="F12" s="93"/>
      <c r="G12" s="93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30">
        <f t="shared" si="0"/>
        <v>0</v>
      </c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</row>
    <row r="13" spans="1:105" s="5" customFormat="1" ht="15" hidden="1" customHeight="1">
      <c r="A13" s="93" t="s">
        <v>27</v>
      </c>
      <c r="B13" s="93"/>
      <c r="C13" s="93"/>
      <c r="D13" s="93"/>
      <c r="E13" s="93"/>
      <c r="F13" s="93"/>
      <c r="G13" s="93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30">
        <f t="shared" si="0"/>
        <v>0</v>
      </c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</row>
    <row r="14" spans="1:105" s="5" customFormat="1" ht="15" hidden="1" customHeight="1">
      <c r="A14" s="93" t="s">
        <v>28</v>
      </c>
      <c r="B14" s="93"/>
      <c r="C14" s="93"/>
      <c r="D14" s="93"/>
      <c r="E14" s="93"/>
      <c r="F14" s="93"/>
      <c r="G14" s="93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30">
        <f t="shared" si="0"/>
        <v>0</v>
      </c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</row>
    <row r="15" spans="1:105" s="5" customFormat="1" ht="15" hidden="1" customHeight="1">
      <c r="A15" s="93" t="s">
        <v>95</v>
      </c>
      <c r="B15" s="93"/>
      <c r="C15" s="93"/>
      <c r="D15" s="93"/>
      <c r="E15" s="93"/>
      <c r="F15" s="93"/>
      <c r="G15" s="93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30">
        <f t="shared" si="0"/>
        <v>0</v>
      </c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</row>
    <row r="16" spans="1:105" s="24" customFormat="1" ht="31.5" customHeight="1">
      <c r="A16" s="135" t="s">
        <v>25</v>
      </c>
      <c r="B16" s="135"/>
      <c r="C16" s="135"/>
      <c r="D16" s="135"/>
      <c r="E16" s="135"/>
      <c r="F16" s="135"/>
      <c r="G16" s="135"/>
      <c r="H16" s="176" t="s">
        <v>125</v>
      </c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201">
        <f>206035.2/BF16</f>
        <v>4032</v>
      </c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>
        <v>51.1</v>
      </c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3">
        <f>BV18+BV19+BV20+BV21</f>
        <v>0</v>
      </c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130">
        <f>AP16*BF16</f>
        <v>206035.20000000001</v>
      </c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</row>
    <row r="17" spans="1:105" s="27" customFormat="1" ht="15" hidden="1" customHeight="1">
      <c r="A17" s="197"/>
      <c r="B17" s="197"/>
      <c r="C17" s="197"/>
      <c r="D17" s="197"/>
      <c r="E17" s="197"/>
      <c r="F17" s="197"/>
      <c r="G17" s="197"/>
      <c r="H17" s="171" t="s">
        <v>105</v>
      </c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30">
        <f t="shared" ref="CL17:CL26" si="1">AP17*BF17</f>
        <v>0</v>
      </c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</row>
    <row r="18" spans="1:105" s="24" customFormat="1" ht="15" hidden="1" customHeight="1">
      <c r="A18" s="93" t="s">
        <v>97</v>
      </c>
      <c r="B18" s="93"/>
      <c r="C18" s="93"/>
      <c r="D18" s="93"/>
      <c r="E18" s="93"/>
      <c r="F18" s="93"/>
      <c r="G18" s="93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9"/>
      <c r="CK18" s="199"/>
      <c r="CL18" s="130">
        <f t="shared" si="1"/>
        <v>0</v>
      </c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</row>
    <row r="19" spans="1:105" s="24" customFormat="1" ht="15" hidden="1" customHeight="1">
      <c r="A19" s="93" t="s">
        <v>98</v>
      </c>
      <c r="B19" s="93"/>
      <c r="C19" s="93"/>
      <c r="D19" s="93"/>
      <c r="E19" s="93"/>
      <c r="F19" s="93"/>
      <c r="G19" s="93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99"/>
      <c r="CL19" s="130">
        <f t="shared" si="1"/>
        <v>0</v>
      </c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</row>
    <row r="20" spans="1:105" s="24" customFormat="1" ht="15" hidden="1" customHeight="1">
      <c r="A20" s="93" t="s">
        <v>99</v>
      </c>
      <c r="B20" s="93"/>
      <c r="C20" s="93"/>
      <c r="D20" s="93"/>
      <c r="E20" s="93"/>
      <c r="F20" s="93"/>
      <c r="G20" s="93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199"/>
      <c r="CH20" s="199"/>
      <c r="CI20" s="199"/>
      <c r="CJ20" s="199"/>
      <c r="CK20" s="199"/>
      <c r="CL20" s="130">
        <f t="shared" si="1"/>
        <v>0</v>
      </c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</row>
    <row r="21" spans="1:105" s="24" customFormat="1" ht="15" hidden="1" customHeight="1">
      <c r="A21" s="93" t="s">
        <v>100</v>
      </c>
      <c r="B21" s="93"/>
      <c r="C21" s="93"/>
      <c r="D21" s="93"/>
      <c r="E21" s="93"/>
      <c r="F21" s="93"/>
      <c r="G21" s="93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199"/>
      <c r="CL21" s="130">
        <f t="shared" si="1"/>
        <v>0</v>
      </c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</row>
    <row r="22" spans="1:105" s="24" customFormat="1" ht="15" hidden="1" customHeight="1">
      <c r="A22" s="135" t="s">
        <v>74</v>
      </c>
      <c r="B22" s="135"/>
      <c r="C22" s="135"/>
      <c r="D22" s="135"/>
      <c r="E22" s="135"/>
      <c r="F22" s="135"/>
      <c r="G22" s="135"/>
      <c r="H22" s="176" t="s">
        <v>101</v>
      </c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2">
        <f>BV24+BV25+BV26+BV27</f>
        <v>0</v>
      </c>
      <c r="BW22" s="202"/>
      <c r="BX22" s="202"/>
      <c r="BY22" s="202"/>
      <c r="BZ22" s="202"/>
      <c r="CA22" s="202"/>
      <c r="CB22" s="202"/>
      <c r="CC22" s="202"/>
      <c r="CD22" s="202"/>
      <c r="CE22" s="202"/>
      <c r="CF22" s="202"/>
      <c r="CG22" s="202"/>
      <c r="CH22" s="202"/>
      <c r="CI22" s="202"/>
      <c r="CJ22" s="202"/>
      <c r="CK22" s="202"/>
      <c r="CL22" s="130">
        <f t="shared" si="1"/>
        <v>0</v>
      </c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</row>
    <row r="23" spans="1:105" s="27" customFormat="1" ht="15" hidden="1" customHeight="1">
      <c r="A23" s="197"/>
      <c r="B23" s="197"/>
      <c r="C23" s="197"/>
      <c r="D23" s="197"/>
      <c r="E23" s="197"/>
      <c r="F23" s="197"/>
      <c r="G23" s="197"/>
      <c r="H23" s="171" t="s">
        <v>105</v>
      </c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99"/>
      <c r="CL23" s="130">
        <f t="shared" si="1"/>
        <v>0</v>
      </c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</row>
    <row r="24" spans="1:105" s="5" customFormat="1" ht="15" hidden="1" customHeight="1">
      <c r="A24" s="93" t="s">
        <v>102</v>
      </c>
      <c r="B24" s="93"/>
      <c r="C24" s="93"/>
      <c r="D24" s="93"/>
      <c r="E24" s="93"/>
      <c r="F24" s="93"/>
      <c r="G24" s="93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199"/>
      <c r="CK24" s="199"/>
      <c r="CL24" s="130">
        <f t="shared" si="1"/>
        <v>0</v>
      </c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</row>
    <row r="25" spans="1:105" s="5" customFormat="1" ht="15" hidden="1" customHeight="1">
      <c r="A25" s="93" t="s">
        <v>103</v>
      </c>
      <c r="B25" s="93"/>
      <c r="C25" s="93"/>
      <c r="D25" s="93"/>
      <c r="E25" s="93"/>
      <c r="F25" s="93"/>
      <c r="G25" s="93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J25" s="199"/>
      <c r="CK25" s="199"/>
      <c r="CL25" s="130">
        <f t="shared" si="1"/>
        <v>0</v>
      </c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</row>
    <row r="26" spans="1:105" s="5" customFormat="1" ht="15" hidden="1" customHeight="1">
      <c r="A26" s="93" t="s">
        <v>104</v>
      </c>
      <c r="B26" s="93"/>
      <c r="C26" s="93"/>
      <c r="D26" s="93"/>
      <c r="E26" s="93"/>
      <c r="F26" s="93"/>
      <c r="G26" s="93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30">
        <f t="shared" si="1"/>
        <v>0</v>
      </c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</row>
    <row r="27" spans="1:105" s="5" customFormat="1" ht="15" customHeight="1">
      <c r="A27" s="135" t="s">
        <v>29</v>
      </c>
      <c r="B27" s="135"/>
      <c r="C27" s="135"/>
      <c r="D27" s="135"/>
      <c r="E27" s="135"/>
      <c r="F27" s="135"/>
      <c r="G27" s="135"/>
      <c r="H27" s="188" t="s">
        <v>126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201">
        <f>80159.98/BF27</f>
        <v>116.2749927473165</v>
      </c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62">
        <v>689.4</v>
      </c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99"/>
      <c r="CL27" s="130">
        <f>AP27*BF27</f>
        <v>80159.98</v>
      </c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</row>
    <row r="28" spans="1:105" s="24" customFormat="1" ht="15" customHeight="1">
      <c r="A28" s="135"/>
      <c r="B28" s="135"/>
      <c r="C28" s="135"/>
      <c r="D28" s="135"/>
      <c r="E28" s="135"/>
      <c r="F28" s="135"/>
      <c r="G28" s="135"/>
      <c r="H28" s="66" t="s">
        <v>10</v>
      </c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8"/>
      <c r="AP28" s="149" t="s">
        <v>11</v>
      </c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 t="s">
        <v>11</v>
      </c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 t="s">
        <v>11</v>
      </c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30">
        <f>CL22+CL16+CL27</f>
        <v>286195.18</v>
      </c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</row>
    <row r="29" spans="1:105" ht="12" customHeight="1"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</row>
    <row r="31" spans="1:105" s="54" customFormat="1" ht="24.75" customHeight="1">
      <c r="A31" s="55"/>
      <c r="B31" s="55"/>
      <c r="C31" s="55"/>
      <c r="D31" s="55"/>
      <c r="E31" s="55"/>
      <c r="F31" s="55"/>
      <c r="G31" s="55"/>
      <c r="H31" s="55"/>
      <c r="I31" s="74" t="s">
        <v>76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55"/>
      <c r="AC31" s="55"/>
      <c r="AD31" s="55"/>
      <c r="AE31" s="55"/>
      <c r="AF31" s="55"/>
      <c r="AG31" s="131" t="s">
        <v>116</v>
      </c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3"/>
      <c r="CZ31" s="55"/>
      <c r="DA31" s="55"/>
    </row>
    <row r="32" spans="1:105" s="54" customFormat="1" ht="14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</row>
    <row r="33" spans="1:105" s="54" customFormat="1" ht="12" customHeight="1">
      <c r="A33" s="55"/>
      <c r="B33" s="55"/>
      <c r="C33" s="55"/>
      <c r="D33" s="55"/>
      <c r="E33" s="55"/>
      <c r="F33" s="55"/>
      <c r="G33" s="55"/>
      <c r="H33" s="55"/>
      <c r="I33" s="74" t="s">
        <v>75</v>
      </c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55"/>
      <c r="AC33" s="55"/>
      <c r="AD33" s="55"/>
      <c r="AE33" s="55"/>
      <c r="AF33" s="55"/>
      <c r="AG33" s="131">
        <v>247</v>
      </c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3"/>
      <c r="CZ33" s="55"/>
      <c r="DA33" s="55"/>
    </row>
    <row r="34" spans="1:105" ht="10.5" customHeight="1"/>
    <row r="35" spans="1:105" s="3" customFormat="1" ht="45" customHeight="1">
      <c r="A35" s="84" t="s">
        <v>0</v>
      </c>
      <c r="B35" s="85"/>
      <c r="C35" s="85"/>
      <c r="D35" s="85"/>
      <c r="E35" s="85"/>
      <c r="F35" s="85"/>
      <c r="G35" s="86"/>
      <c r="H35" s="84" t="s">
        <v>48</v>
      </c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6"/>
      <c r="AP35" s="84" t="s">
        <v>58</v>
      </c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6"/>
      <c r="BF35" s="84" t="s">
        <v>59</v>
      </c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6"/>
      <c r="BV35" s="84" t="s">
        <v>60</v>
      </c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6"/>
      <c r="CL35" s="84" t="s">
        <v>61</v>
      </c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6"/>
    </row>
    <row r="36" spans="1:105" s="4" customFormat="1" ht="12.75">
      <c r="A36" s="105">
        <v>1</v>
      </c>
      <c r="B36" s="105"/>
      <c r="C36" s="105"/>
      <c r="D36" s="105"/>
      <c r="E36" s="105"/>
      <c r="F36" s="105"/>
      <c r="G36" s="105"/>
      <c r="H36" s="105">
        <v>2</v>
      </c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>
        <v>3</v>
      </c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>
        <v>4</v>
      </c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>
        <v>5</v>
      </c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>
        <v>6</v>
      </c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</row>
    <row r="37" spans="1:105" s="5" customFormat="1" ht="15" customHeight="1">
      <c r="A37" s="135" t="s">
        <v>25</v>
      </c>
      <c r="B37" s="135"/>
      <c r="C37" s="135"/>
      <c r="D37" s="135"/>
      <c r="E37" s="135"/>
      <c r="F37" s="135"/>
      <c r="G37" s="135"/>
      <c r="H37" s="176" t="s">
        <v>96</v>
      </c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201">
        <f>959698.8/BF37</f>
        <v>523.00232155118863</v>
      </c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>
        <v>1834.98</v>
      </c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3">
        <f>BV39+BV40+BV41+BV42</f>
        <v>0</v>
      </c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130">
        <f>AP37*BF37</f>
        <v>959698.80000000016</v>
      </c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</row>
    <row r="38" spans="1:105" s="26" customFormat="1" ht="15" hidden="1" customHeight="1">
      <c r="A38" s="197"/>
      <c r="B38" s="197"/>
      <c r="C38" s="197"/>
      <c r="D38" s="197"/>
      <c r="E38" s="197"/>
      <c r="F38" s="197"/>
      <c r="G38" s="197"/>
      <c r="H38" s="171" t="s">
        <v>105</v>
      </c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199"/>
      <c r="CG38" s="199"/>
      <c r="CH38" s="199"/>
      <c r="CI38" s="199"/>
      <c r="CJ38" s="199"/>
      <c r="CK38" s="199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</row>
    <row r="39" spans="1:105" s="5" customFormat="1" ht="15" hidden="1" customHeight="1">
      <c r="A39" s="93" t="s">
        <v>30</v>
      </c>
      <c r="B39" s="93"/>
      <c r="C39" s="93"/>
      <c r="D39" s="93"/>
      <c r="E39" s="93"/>
      <c r="F39" s="93"/>
      <c r="G39" s="93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199"/>
      <c r="CG39" s="199"/>
      <c r="CH39" s="199"/>
      <c r="CI39" s="199"/>
      <c r="CJ39" s="199"/>
      <c r="CK39" s="199"/>
      <c r="CL39" s="88">
        <f>AP39*BF39*(BV39+1)</f>
        <v>0</v>
      </c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</row>
    <row r="40" spans="1:105" s="5" customFormat="1" ht="15" hidden="1" customHeight="1">
      <c r="A40" s="93" t="s">
        <v>31</v>
      </c>
      <c r="B40" s="93"/>
      <c r="C40" s="93"/>
      <c r="D40" s="93"/>
      <c r="E40" s="93"/>
      <c r="F40" s="93"/>
      <c r="G40" s="93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199"/>
      <c r="CG40" s="199"/>
      <c r="CH40" s="199"/>
      <c r="CI40" s="199"/>
      <c r="CJ40" s="199"/>
      <c r="CK40" s="199"/>
      <c r="CL40" s="88">
        <f t="shared" ref="CL40:CL42" si="2">AP40*BF40*(BV40+1)</f>
        <v>0</v>
      </c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</row>
    <row r="41" spans="1:105" s="5" customFormat="1" ht="15" hidden="1" customHeight="1">
      <c r="A41" s="93" t="s">
        <v>32</v>
      </c>
      <c r="B41" s="93"/>
      <c r="C41" s="93"/>
      <c r="D41" s="93"/>
      <c r="E41" s="93"/>
      <c r="F41" s="93"/>
      <c r="G41" s="93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199"/>
      <c r="CG41" s="199"/>
      <c r="CH41" s="199"/>
      <c r="CI41" s="199"/>
      <c r="CJ41" s="199"/>
      <c r="CK41" s="199"/>
      <c r="CL41" s="88">
        <f t="shared" si="2"/>
        <v>0</v>
      </c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</row>
    <row r="42" spans="1:105" s="5" customFormat="1" ht="15" hidden="1" customHeight="1">
      <c r="A42" s="93" t="s">
        <v>33</v>
      </c>
      <c r="B42" s="93"/>
      <c r="C42" s="93"/>
      <c r="D42" s="93"/>
      <c r="E42" s="93"/>
      <c r="F42" s="93"/>
      <c r="G42" s="93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199"/>
      <c r="BW42" s="199"/>
      <c r="BX42" s="199"/>
      <c r="BY42" s="199"/>
      <c r="BZ42" s="199"/>
      <c r="CA42" s="199"/>
      <c r="CB42" s="199"/>
      <c r="CC42" s="199"/>
      <c r="CD42" s="199"/>
      <c r="CE42" s="199"/>
      <c r="CF42" s="199"/>
      <c r="CG42" s="199"/>
      <c r="CH42" s="199"/>
      <c r="CI42" s="199"/>
      <c r="CJ42" s="199"/>
      <c r="CK42" s="199"/>
      <c r="CL42" s="88">
        <f t="shared" si="2"/>
        <v>0</v>
      </c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</row>
    <row r="43" spans="1:105" s="5" customFormat="1" ht="15" customHeight="1">
      <c r="A43" s="135" t="s">
        <v>29</v>
      </c>
      <c r="B43" s="135"/>
      <c r="C43" s="135"/>
      <c r="D43" s="135"/>
      <c r="E43" s="135"/>
      <c r="F43" s="135"/>
      <c r="G43" s="135"/>
      <c r="H43" s="176" t="s">
        <v>94</v>
      </c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204">
        <f>463249/BF43</f>
        <v>60953.815789473687</v>
      </c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1">
        <v>7.6</v>
      </c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3">
        <f>BV45+BV46+BV47+BV48</f>
        <v>0</v>
      </c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  <c r="CG43" s="203"/>
      <c r="CH43" s="203"/>
      <c r="CI43" s="203"/>
      <c r="CJ43" s="203"/>
      <c r="CK43" s="203"/>
      <c r="CL43" s="130">
        <f>AP43*BF43</f>
        <v>463249</v>
      </c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</row>
    <row r="44" spans="1:105" s="5" customFormat="1" ht="15" hidden="1" customHeight="1">
      <c r="A44" s="93"/>
      <c r="B44" s="93"/>
      <c r="C44" s="93"/>
      <c r="D44" s="93"/>
      <c r="E44" s="93"/>
      <c r="F44" s="93"/>
      <c r="G44" s="93"/>
      <c r="H44" s="183" t="s">
        <v>105</v>
      </c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199"/>
      <c r="BW44" s="199"/>
      <c r="BX44" s="199"/>
      <c r="BY44" s="199"/>
      <c r="BZ44" s="199"/>
      <c r="CA44" s="199"/>
      <c r="CB44" s="199"/>
      <c r="CC44" s="199"/>
      <c r="CD44" s="199"/>
      <c r="CE44" s="199"/>
      <c r="CF44" s="199"/>
      <c r="CG44" s="199"/>
      <c r="CH44" s="199"/>
      <c r="CI44" s="199"/>
      <c r="CJ44" s="199"/>
      <c r="CK44" s="199"/>
      <c r="CL44" s="130">
        <f t="shared" ref="CL44:CL48" si="3">AP44*BF44</f>
        <v>0</v>
      </c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</row>
    <row r="45" spans="1:105" s="5" customFormat="1" ht="15" hidden="1" customHeight="1">
      <c r="A45" s="93" t="s">
        <v>26</v>
      </c>
      <c r="B45" s="93"/>
      <c r="C45" s="93"/>
      <c r="D45" s="93"/>
      <c r="E45" s="93"/>
      <c r="F45" s="93"/>
      <c r="G45" s="93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200"/>
      <c r="BG45" s="200"/>
      <c r="BH45" s="200"/>
      <c r="BI45" s="200"/>
      <c r="BJ45" s="200"/>
      <c r="BK45" s="200"/>
      <c r="BL45" s="200"/>
      <c r="BM45" s="200"/>
      <c r="BN45" s="200"/>
      <c r="BO45" s="200"/>
      <c r="BP45" s="200"/>
      <c r="BQ45" s="200"/>
      <c r="BR45" s="200"/>
      <c r="BS45" s="200"/>
      <c r="BT45" s="200"/>
      <c r="BU45" s="200"/>
      <c r="BV45" s="199"/>
      <c r="BW45" s="199"/>
      <c r="BX45" s="199"/>
      <c r="BY45" s="199"/>
      <c r="BZ45" s="199"/>
      <c r="CA45" s="199"/>
      <c r="CB45" s="199"/>
      <c r="CC45" s="199"/>
      <c r="CD45" s="199"/>
      <c r="CE45" s="199"/>
      <c r="CF45" s="199"/>
      <c r="CG45" s="199"/>
      <c r="CH45" s="199"/>
      <c r="CI45" s="199"/>
      <c r="CJ45" s="199"/>
      <c r="CK45" s="199"/>
      <c r="CL45" s="130">
        <f t="shared" si="3"/>
        <v>0</v>
      </c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</row>
    <row r="46" spans="1:105" s="5" customFormat="1" ht="15" hidden="1" customHeight="1">
      <c r="A46" s="93" t="s">
        <v>27</v>
      </c>
      <c r="B46" s="93"/>
      <c r="C46" s="93"/>
      <c r="D46" s="93"/>
      <c r="E46" s="93"/>
      <c r="F46" s="93"/>
      <c r="G46" s="93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0"/>
      <c r="BR46" s="200"/>
      <c r="BS46" s="200"/>
      <c r="BT46" s="200"/>
      <c r="BU46" s="200"/>
      <c r="BV46" s="199"/>
      <c r="BW46" s="199"/>
      <c r="BX46" s="199"/>
      <c r="BY46" s="199"/>
      <c r="BZ46" s="199"/>
      <c r="CA46" s="199"/>
      <c r="CB46" s="199"/>
      <c r="CC46" s="199"/>
      <c r="CD46" s="199"/>
      <c r="CE46" s="199"/>
      <c r="CF46" s="199"/>
      <c r="CG46" s="199"/>
      <c r="CH46" s="199"/>
      <c r="CI46" s="199"/>
      <c r="CJ46" s="199"/>
      <c r="CK46" s="199"/>
      <c r="CL46" s="130">
        <f t="shared" si="3"/>
        <v>0</v>
      </c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</row>
    <row r="47" spans="1:105" s="5" customFormat="1" ht="15" hidden="1" customHeight="1">
      <c r="A47" s="93" t="s">
        <v>28</v>
      </c>
      <c r="B47" s="93"/>
      <c r="C47" s="93"/>
      <c r="D47" s="93"/>
      <c r="E47" s="93"/>
      <c r="F47" s="93"/>
      <c r="G47" s="93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199"/>
      <c r="BW47" s="199"/>
      <c r="BX47" s="199"/>
      <c r="BY47" s="199"/>
      <c r="BZ47" s="199"/>
      <c r="CA47" s="199"/>
      <c r="CB47" s="199"/>
      <c r="CC47" s="199"/>
      <c r="CD47" s="199"/>
      <c r="CE47" s="199"/>
      <c r="CF47" s="199"/>
      <c r="CG47" s="199"/>
      <c r="CH47" s="199"/>
      <c r="CI47" s="199"/>
      <c r="CJ47" s="199"/>
      <c r="CK47" s="199"/>
      <c r="CL47" s="130">
        <f t="shared" si="3"/>
        <v>0</v>
      </c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</row>
    <row r="48" spans="1:105" s="5" customFormat="1" ht="15" hidden="1" customHeight="1">
      <c r="A48" s="93" t="s">
        <v>95</v>
      </c>
      <c r="B48" s="93"/>
      <c r="C48" s="93"/>
      <c r="D48" s="93"/>
      <c r="E48" s="93"/>
      <c r="F48" s="93"/>
      <c r="G48" s="93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199"/>
      <c r="BW48" s="199"/>
      <c r="BX48" s="199"/>
      <c r="BY48" s="199"/>
      <c r="BZ48" s="199"/>
      <c r="CA48" s="199"/>
      <c r="CB48" s="199"/>
      <c r="CC48" s="199"/>
      <c r="CD48" s="199"/>
      <c r="CE48" s="199"/>
      <c r="CF48" s="199"/>
      <c r="CG48" s="199"/>
      <c r="CH48" s="199"/>
      <c r="CI48" s="199"/>
      <c r="CJ48" s="199"/>
      <c r="CK48" s="199"/>
      <c r="CL48" s="130">
        <f t="shared" si="3"/>
        <v>0</v>
      </c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</row>
    <row r="49" spans="1:162" s="24" customFormat="1" ht="15" customHeight="1">
      <c r="A49" s="135"/>
      <c r="B49" s="135"/>
      <c r="C49" s="135"/>
      <c r="D49" s="135"/>
      <c r="E49" s="135"/>
      <c r="F49" s="135"/>
      <c r="G49" s="135"/>
      <c r="H49" s="66" t="s">
        <v>10</v>
      </c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8"/>
      <c r="AP49" s="149" t="s">
        <v>11</v>
      </c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 t="s">
        <v>11</v>
      </c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 t="s">
        <v>11</v>
      </c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30">
        <f>CL37+CL43</f>
        <v>1422947.8000000003</v>
      </c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</row>
    <row r="50" spans="1:162" ht="12" customHeight="1"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</row>
    <row r="51" spans="1:162" s="54" customFormat="1" ht="14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</row>
    <row r="52" spans="1:162" s="45" customFormat="1" ht="24.75" hidden="1" customHeight="1">
      <c r="A52" s="46"/>
      <c r="B52" s="46"/>
      <c r="C52" s="46"/>
      <c r="D52" s="46"/>
      <c r="E52" s="46"/>
      <c r="F52" s="46"/>
      <c r="G52" s="46"/>
      <c r="H52" s="46"/>
      <c r="I52" s="74" t="s">
        <v>76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46"/>
      <c r="AC52" s="46"/>
      <c r="AD52" s="46"/>
      <c r="AE52" s="46"/>
      <c r="AF52" s="46"/>
      <c r="AG52" s="131" t="s">
        <v>145</v>
      </c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132"/>
      <c r="CS52" s="132"/>
      <c r="CT52" s="132"/>
      <c r="CU52" s="132"/>
      <c r="CV52" s="132"/>
      <c r="CW52" s="132"/>
      <c r="CX52" s="132"/>
      <c r="CY52" s="133"/>
      <c r="CZ52" s="46"/>
      <c r="DA52" s="46"/>
    </row>
    <row r="53" spans="1:162" s="45" customFormat="1" ht="14.25" hidden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</row>
    <row r="54" spans="1:162" s="45" customFormat="1" ht="10.5" hidden="1" customHeight="1">
      <c r="A54" s="46"/>
      <c r="B54" s="46"/>
      <c r="C54" s="46"/>
      <c r="D54" s="46"/>
      <c r="E54" s="46"/>
      <c r="F54" s="46"/>
      <c r="G54" s="46"/>
      <c r="H54" s="46"/>
      <c r="I54" s="74" t="s">
        <v>75</v>
      </c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46"/>
      <c r="AC54" s="46"/>
      <c r="AD54" s="46"/>
      <c r="AE54" s="46"/>
      <c r="AF54" s="46"/>
      <c r="AG54" s="131">
        <v>247</v>
      </c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  <c r="CN54" s="132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3"/>
      <c r="CZ54" s="46"/>
      <c r="DA54" s="46"/>
    </row>
    <row r="55" spans="1:162" ht="10.5" hidden="1" customHeight="1"/>
    <row r="56" spans="1:162" s="3" customFormat="1" ht="45" hidden="1" customHeight="1">
      <c r="A56" s="84" t="s">
        <v>0</v>
      </c>
      <c r="B56" s="85"/>
      <c r="C56" s="85"/>
      <c r="D56" s="85"/>
      <c r="E56" s="85"/>
      <c r="F56" s="85"/>
      <c r="G56" s="86"/>
      <c r="H56" s="84" t="s">
        <v>48</v>
      </c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6"/>
      <c r="AP56" s="84" t="s">
        <v>58</v>
      </c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6"/>
      <c r="BF56" s="84" t="s">
        <v>59</v>
      </c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6"/>
      <c r="BV56" s="84" t="s">
        <v>60</v>
      </c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6"/>
      <c r="CL56" s="84" t="s">
        <v>61</v>
      </c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6"/>
    </row>
    <row r="57" spans="1:162" s="4" customFormat="1" ht="12.75" hidden="1">
      <c r="A57" s="105">
        <v>1</v>
      </c>
      <c r="B57" s="105"/>
      <c r="C57" s="105"/>
      <c r="D57" s="105"/>
      <c r="E57" s="105"/>
      <c r="F57" s="105"/>
      <c r="G57" s="105"/>
      <c r="H57" s="105">
        <v>2</v>
      </c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>
        <v>3</v>
      </c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>
        <v>4</v>
      </c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>
        <v>5</v>
      </c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>
        <v>6</v>
      </c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U57" s="207" t="s">
        <v>178</v>
      </c>
      <c r="DV57" s="207"/>
      <c r="DW57" s="207"/>
      <c r="DX57" s="207"/>
      <c r="DY57" s="207"/>
      <c r="DZ57" s="207"/>
      <c r="EA57" s="207"/>
      <c r="EB57" s="207"/>
      <c r="EC57" s="207"/>
      <c r="ED57" s="207"/>
      <c r="EN57" s="209">
        <f>CL28+CL81</f>
        <v>286195.18</v>
      </c>
      <c r="EO57" s="207"/>
      <c r="EP57" s="207"/>
      <c r="EQ57" s="207"/>
      <c r="ER57" s="207"/>
      <c r="ES57" s="207"/>
      <c r="ET57" s="207"/>
      <c r="EU57" s="207"/>
      <c r="EV57" s="207"/>
      <c r="EW57" s="207"/>
      <c r="EX57" s="207"/>
      <c r="EY57" s="207"/>
      <c r="EZ57" s="207"/>
      <c r="FA57" s="207"/>
      <c r="FB57" s="207"/>
      <c r="FC57" s="207"/>
      <c r="FD57" s="207"/>
      <c r="FE57" s="207"/>
      <c r="FF57" s="207"/>
    </row>
    <row r="58" spans="1:162" s="5" customFormat="1" ht="15" hidden="1" customHeight="1">
      <c r="A58" s="135" t="s">
        <v>25</v>
      </c>
      <c r="B58" s="135"/>
      <c r="C58" s="135"/>
      <c r="D58" s="135"/>
      <c r="E58" s="135"/>
      <c r="F58" s="135"/>
      <c r="G58" s="135"/>
      <c r="H58" s="176" t="s">
        <v>96</v>
      </c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201">
        <f>0/BF58</f>
        <v>0</v>
      </c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>
        <v>1698.55</v>
      </c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1"/>
      <c r="BS58" s="201"/>
      <c r="BT58" s="201"/>
      <c r="BU58" s="201"/>
      <c r="BV58" s="203">
        <f>BV60+BV61+BV62+BV63</f>
        <v>0</v>
      </c>
      <c r="BW58" s="203"/>
      <c r="BX58" s="203"/>
      <c r="BY58" s="203"/>
      <c r="BZ58" s="203"/>
      <c r="CA58" s="203"/>
      <c r="CB58" s="203"/>
      <c r="CC58" s="203"/>
      <c r="CD58" s="203"/>
      <c r="CE58" s="203"/>
      <c r="CF58" s="203"/>
      <c r="CG58" s="203"/>
      <c r="CH58" s="203"/>
      <c r="CI58" s="203"/>
      <c r="CJ58" s="203"/>
      <c r="CK58" s="203"/>
      <c r="CL58" s="130">
        <f>AP58*BF58</f>
        <v>0</v>
      </c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  <c r="DA58" s="130"/>
    </row>
    <row r="59" spans="1:162" s="26" customFormat="1" ht="15" hidden="1" customHeight="1">
      <c r="A59" s="197"/>
      <c r="B59" s="197"/>
      <c r="C59" s="197"/>
      <c r="D59" s="197"/>
      <c r="E59" s="197"/>
      <c r="F59" s="197"/>
      <c r="G59" s="197"/>
      <c r="H59" s="171" t="s">
        <v>105</v>
      </c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  <c r="BR59" s="200"/>
      <c r="BS59" s="200"/>
      <c r="BT59" s="200"/>
      <c r="BU59" s="200"/>
      <c r="BV59" s="199"/>
      <c r="BW59" s="199"/>
      <c r="BX59" s="199"/>
      <c r="BY59" s="199"/>
      <c r="BZ59" s="199"/>
      <c r="CA59" s="199"/>
      <c r="CB59" s="199"/>
      <c r="CC59" s="199"/>
      <c r="CD59" s="199"/>
      <c r="CE59" s="199"/>
      <c r="CF59" s="199"/>
      <c r="CG59" s="199"/>
      <c r="CH59" s="199"/>
      <c r="CI59" s="199"/>
      <c r="CJ59" s="199"/>
      <c r="CK59" s="199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</row>
    <row r="60" spans="1:162" s="5" customFormat="1" ht="15" hidden="1" customHeight="1">
      <c r="A60" s="93" t="s">
        <v>30</v>
      </c>
      <c r="B60" s="93"/>
      <c r="C60" s="93"/>
      <c r="D60" s="93"/>
      <c r="E60" s="93"/>
      <c r="F60" s="93"/>
      <c r="G60" s="93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00"/>
      <c r="BS60" s="200"/>
      <c r="BT60" s="200"/>
      <c r="BU60" s="200"/>
      <c r="BV60" s="199"/>
      <c r="BW60" s="199"/>
      <c r="BX60" s="199"/>
      <c r="BY60" s="199"/>
      <c r="BZ60" s="199"/>
      <c r="CA60" s="199"/>
      <c r="CB60" s="199"/>
      <c r="CC60" s="199"/>
      <c r="CD60" s="199"/>
      <c r="CE60" s="199"/>
      <c r="CF60" s="199"/>
      <c r="CG60" s="199"/>
      <c r="CH60" s="199"/>
      <c r="CI60" s="199"/>
      <c r="CJ60" s="199"/>
      <c r="CK60" s="199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</row>
    <row r="61" spans="1:162" s="5" customFormat="1" ht="15" hidden="1" customHeight="1">
      <c r="A61" s="93" t="s">
        <v>31</v>
      </c>
      <c r="B61" s="93"/>
      <c r="C61" s="93"/>
      <c r="D61" s="93"/>
      <c r="E61" s="93"/>
      <c r="F61" s="93"/>
      <c r="G61" s="93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  <c r="BD61" s="198"/>
      <c r="BE61" s="198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  <c r="BR61" s="200"/>
      <c r="BS61" s="200"/>
      <c r="BT61" s="200"/>
      <c r="BU61" s="200"/>
      <c r="BV61" s="199"/>
      <c r="BW61" s="199"/>
      <c r="BX61" s="199"/>
      <c r="BY61" s="199"/>
      <c r="BZ61" s="199"/>
      <c r="CA61" s="199"/>
      <c r="CB61" s="199"/>
      <c r="CC61" s="199"/>
      <c r="CD61" s="199"/>
      <c r="CE61" s="199"/>
      <c r="CF61" s="199"/>
      <c r="CG61" s="199"/>
      <c r="CH61" s="199"/>
      <c r="CI61" s="199"/>
      <c r="CJ61" s="199"/>
      <c r="CK61" s="199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</row>
    <row r="62" spans="1:162" s="5" customFormat="1" ht="15" hidden="1" customHeight="1">
      <c r="A62" s="93" t="s">
        <v>32</v>
      </c>
      <c r="B62" s="93"/>
      <c r="C62" s="93"/>
      <c r="D62" s="93"/>
      <c r="E62" s="93"/>
      <c r="F62" s="93"/>
      <c r="G62" s="93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  <c r="BR62" s="200"/>
      <c r="BS62" s="200"/>
      <c r="BT62" s="200"/>
      <c r="BU62" s="200"/>
      <c r="BV62" s="199"/>
      <c r="BW62" s="199"/>
      <c r="BX62" s="199"/>
      <c r="BY62" s="199"/>
      <c r="BZ62" s="199"/>
      <c r="CA62" s="199"/>
      <c r="CB62" s="199"/>
      <c r="CC62" s="199"/>
      <c r="CD62" s="199"/>
      <c r="CE62" s="199"/>
      <c r="CF62" s="199"/>
      <c r="CG62" s="199"/>
      <c r="CH62" s="199"/>
      <c r="CI62" s="199"/>
      <c r="CJ62" s="199"/>
      <c r="CK62" s="199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</row>
    <row r="63" spans="1:162" s="5" customFormat="1" ht="15" hidden="1" customHeight="1">
      <c r="A63" s="93" t="s">
        <v>33</v>
      </c>
      <c r="B63" s="93"/>
      <c r="C63" s="93"/>
      <c r="D63" s="93"/>
      <c r="E63" s="93"/>
      <c r="F63" s="93"/>
      <c r="G63" s="93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  <c r="BR63" s="200"/>
      <c r="BS63" s="200"/>
      <c r="BT63" s="200"/>
      <c r="BU63" s="200"/>
      <c r="BV63" s="199"/>
      <c r="BW63" s="199"/>
      <c r="BX63" s="199"/>
      <c r="BY63" s="199"/>
      <c r="BZ63" s="199"/>
      <c r="CA63" s="199"/>
      <c r="CB63" s="199"/>
      <c r="CC63" s="199"/>
      <c r="CD63" s="199"/>
      <c r="CE63" s="199"/>
      <c r="CF63" s="199"/>
      <c r="CG63" s="199"/>
      <c r="CH63" s="199"/>
      <c r="CI63" s="199"/>
      <c r="CJ63" s="199"/>
      <c r="CK63" s="199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</row>
    <row r="64" spans="1:162" s="5" customFormat="1" ht="15" hidden="1" customHeight="1">
      <c r="A64" s="135" t="s">
        <v>25</v>
      </c>
      <c r="B64" s="135"/>
      <c r="C64" s="135"/>
      <c r="D64" s="135"/>
      <c r="E64" s="135"/>
      <c r="F64" s="135"/>
      <c r="G64" s="135"/>
      <c r="H64" s="176" t="s">
        <v>94</v>
      </c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1">
        <v>6.85</v>
      </c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3">
        <f>BV66+BV67+BV68+BV69</f>
        <v>0</v>
      </c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130">
        <f>AP64*BF64</f>
        <v>0</v>
      </c>
      <c r="CM64" s="130"/>
      <c r="CN64" s="130"/>
      <c r="CO64" s="130"/>
      <c r="CP64" s="130"/>
      <c r="CQ64" s="130"/>
      <c r="CR64" s="130"/>
      <c r="CS64" s="130"/>
      <c r="CT64" s="130"/>
      <c r="CU64" s="130"/>
      <c r="CV64" s="130"/>
      <c r="CW64" s="130"/>
      <c r="CX64" s="130"/>
      <c r="CY64" s="130"/>
      <c r="CZ64" s="130"/>
      <c r="DA64" s="130"/>
      <c r="DU64" s="208" t="s">
        <v>179</v>
      </c>
      <c r="DV64" s="208"/>
      <c r="DW64" s="208"/>
      <c r="DX64" s="208"/>
      <c r="DY64" s="208"/>
      <c r="DZ64" s="208"/>
      <c r="EA64" s="208"/>
      <c r="EB64" s="208"/>
      <c r="EC64" s="208"/>
      <c r="ED64" s="208"/>
      <c r="EE64" s="208"/>
      <c r="EN64" s="111">
        <f>CL49+CL64</f>
        <v>1422947.8000000003</v>
      </c>
      <c r="EO64" s="208"/>
      <c r="EP64" s="208"/>
      <c r="EQ64" s="208"/>
      <c r="ER64" s="208"/>
      <c r="ES64" s="208"/>
      <c r="ET64" s="208"/>
      <c r="EU64" s="208"/>
      <c r="EV64" s="208"/>
      <c r="EW64" s="208"/>
      <c r="EX64" s="208"/>
      <c r="EY64" s="208"/>
      <c r="EZ64" s="208"/>
      <c r="FA64" s="208"/>
      <c r="FB64" s="208"/>
      <c r="FC64" s="208"/>
      <c r="FD64" s="208"/>
      <c r="FE64" s="208"/>
    </row>
    <row r="65" spans="1:105" s="5" customFormat="1" ht="15.75" hidden="1" customHeight="1">
      <c r="A65" s="93"/>
      <c r="B65" s="93"/>
      <c r="C65" s="93"/>
      <c r="D65" s="93"/>
      <c r="E65" s="93"/>
      <c r="F65" s="93"/>
      <c r="G65" s="93"/>
      <c r="H65" s="183" t="s">
        <v>105</v>
      </c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  <c r="BR65" s="200"/>
      <c r="BS65" s="200"/>
      <c r="BT65" s="200"/>
      <c r="BU65" s="200"/>
      <c r="BV65" s="199"/>
      <c r="BW65" s="199"/>
      <c r="BX65" s="199"/>
      <c r="BY65" s="199"/>
      <c r="BZ65" s="199"/>
      <c r="CA65" s="199"/>
      <c r="CB65" s="199"/>
      <c r="CC65" s="199"/>
      <c r="CD65" s="199"/>
      <c r="CE65" s="199"/>
      <c r="CF65" s="199"/>
      <c r="CG65" s="199"/>
      <c r="CH65" s="199"/>
      <c r="CI65" s="199"/>
      <c r="CJ65" s="199"/>
      <c r="CK65" s="199"/>
      <c r="CL65" s="130">
        <f t="shared" ref="CL65:CL81" si="4">AP65*BF65</f>
        <v>0</v>
      </c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</row>
    <row r="66" spans="1:105" s="5" customFormat="1" ht="15" hidden="1" customHeight="1">
      <c r="A66" s="93" t="s">
        <v>26</v>
      </c>
      <c r="B66" s="93"/>
      <c r="C66" s="93"/>
      <c r="D66" s="93"/>
      <c r="E66" s="93"/>
      <c r="F66" s="93"/>
      <c r="G66" s="93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8"/>
      <c r="BC66" s="198"/>
      <c r="BD66" s="198"/>
      <c r="BE66" s="198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  <c r="BR66" s="200"/>
      <c r="BS66" s="200"/>
      <c r="BT66" s="200"/>
      <c r="BU66" s="200"/>
      <c r="BV66" s="199"/>
      <c r="BW66" s="199"/>
      <c r="BX66" s="199"/>
      <c r="BY66" s="199"/>
      <c r="BZ66" s="199"/>
      <c r="CA66" s="199"/>
      <c r="CB66" s="199"/>
      <c r="CC66" s="199"/>
      <c r="CD66" s="199"/>
      <c r="CE66" s="199"/>
      <c r="CF66" s="199"/>
      <c r="CG66" s="199"/>
      <c r="CH66" s="199"/>
      <c r="CI66" s="199"/>
      <c r="CJ66" s="199"/>
      <c r="CK66" s="199"/>
      <c r="CL66" s="130">
        <f t="shared" si="4"/>
        <v>0</v>
      </c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30"/>
      <c r="DA66" s="130"/>
    </row>
    <row r="67" spans="1:105" s="5" customFormat="1" ht="15" hidden="1" customHeight="1">
      <c r="A67" s="93" t="s">
        <v>27</v>
      </c>
      <c r="B67" s="93"/>
      <c r="C67" s="93"/>
      <c r="D67" s="93"/>
      <c r="E67" s="93"/>
      <c r="F67" s="93"/>
      <c r="G67" s="93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98"/>
      <c r="AQ67" s="198"/>
      <c r="AR67" s="198"/>
      <c r="AS67" s="198"/>
      <c r="AT67" s="198"/>
      <c r="AU67" s="198"/>
      <c r="AV67" s="198"/>
      <c r="AW67" s="198"/>
      <c r="AX67" s="198"/>
      <c r="AY67" s="198"/>
      <c r="AZ67" s="198"/>
      <c r="BA67" s="198"/>
      <c r="BB67" s="198"/>
      <c r="BC67" s="198"/>
      <c r="BD67" s="198"/>
      <c r="BE67" s="198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00"/>
      <c r="BS67" s="200"/>
      <c r="BT67" s="200"/>
      <c r="BU67" s="200"/>
      <c r="BV67" s="199"/>
      <c r="BW67" s="199"/>
      <c r="BX67" s="199"/>
      <c r="BY67" s="199"/>
      <c r="BZ67" s="199"/>
      <c r="CA67" s="199"/>
      <c r="CB67" s="199"/>
      <c r="CC67" s="199"/>
      <c r="CD67" s="199"/>
      <c r="CE67" s="199"/>
      <c r="CF67" s="199"/>
      <c r="CG67" s="199"/>
      <c r="CH67" s="199"/>
      <c r="CI67" s="199"/>
      <c r="CJ67" s="199"/>
      <c r="CK67" s="199"/>
      <c r="CL67" s="130">
        <f t="shared" si="4"/>
        <v>0</v>
      </c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30"/>
      <c r="DA67" s="130"/>
    </row>
    <row r="68" spans="1:105" s="5" customFormat="1" ht="15" hidden="1" customHeight="1">
      <c r="A68" s="93" t="s">
        <v>28</v>
      </c>
      <c r="B68" s="93"/>
      <c r="C68" s="93"/>
      <c r="D68" s="93"/>
      <c r="E68" s="93"/>
      <c r="F68" s="93"/>
      <c r="G68" s="93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98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199"/>
      <c r="BW68" s="199"/>
      <c r="BX68" s="199"/>
      <c r="BY68" s="199"/>
      <c r="BZ68" s="199"/>
      <c r="CA68" s="199"/>
      <c r="CB68" s="199"/>
      <c r="CC68" s="199"/>
      <c r="CD68" s="199"/>
      <c r="CE68" s="199"/>
      <c r="CF68" s="199"/>
      <c r="CG68" s="199"/>
      <c r="CH68" s="199"/>
      <c r="CI68" s="199"/>
      <c r="CJ68" s="199"/>
      <c r="CK68" s="199"/>
      <c r="CL68" s="130">
        <f t="shared" si="4"/>
        <v>0</v>
      </c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130"/>
    </row>
    <row r="69" spans="1:105" s="5" customFormat="1" ht="15" hidden="1" customHeight="1">
      <c r="A69" s="93" t="s">
        <v>95</v>
      </c>
      <c r="B69" s="93"/>
      <c r="C69" s="93"/>
      <c r="D69" s="93"/>
      <c r="E69" s="93"/>
      <c r="F69" s="93"/>
      <c r="G69" s="93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8"/>
      <c r="BB69" s="198"/>
      <c r="BC69" s="198"/>
      <c r="BD69" s="198"/>
      <c r="BE69" s="198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199"/>
      <c r="BW69" s="199"/>
      <c r="BX69" s="199"/>
      <c r="BY69" s="199"/>
      <c r="BZ69" s="199"/>
      <c r="CA69" s="199"/>
      <c r="CB69" s="199"/>
      <c r="CC69" s="199"/>
      <c r="CD69" s="199"/>
      <c r="CE69" s="199"/>
      <c r="CF69" s="199"/>
      <c r="CG69" s="199"/>
      <c r="CH69" s="199"/>
      <c r="CI69" s="199"/>
      <c r="CJ69" s="199"/>
      <c r="CK69" s="199"/>
      <c r="CL69" s="130">
        <f t="shared" si="4"/>
        <v>0</v>
      </c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30"/>
      <c r="DA69" s="130"/>
    </row>
    <row r="70" spans="1:105" s="24" customFormat="1" ht="31.5" hidden="1" customHeight="1">
      <c r="A70" s="135" t="s">
        <v>35</v>
      </c>
      <c r="B70" s="135"/>
      <c r="C70" s="135"/>
      <c r="D70" s="135"/>
      <c r="E70" s="135"/>
      <c r="F70" s="135"/>
      <c r="G70" s="135"/>
      <c r="H70" s="176" t="s">
        <v>125</v>
      </c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>
        <v>55.74</v>
      </c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2">
        <f>BV72+BV73+BV74+BV75</f>
        <v>0</v>
      </c>
      <c r="BW70" s="202"/>
      <c r="BX70" s="202"/>
      <c r="BY70" s="202"/>
      <c r="BZ70" s="202"/>
      <c r="CA70" s="202"/>
      <c r="CB70" s="202"/>
      <c r="CC70" s="202"/>
      <c r="CD70" s="202"/>
      <c r="CE70" s="202"/>
      <c r="CF70" s="202"/>
      <c r="CG70" s="202"/>
      <c r="CH70" s="202"/>
      <c r="CI70" s="202"/>
      <c r="CJ70" s="202"/>
      <c r="CK70" s="202"/>
      <c r="CL70" s="130">
        <f t="shared" si="4"/>
        <v>0</v>
      </c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0"/>
    </row>
    <row r="71" spans="1:105" s="27" customFormat="1" ht="15" hidden="1" customHeight="1">
      <c r="A71" s="197"/>
      <c r="B71" s="197"/>
      <c r="C71" s="197"/>
      <c r="D71" s="197"/>
      <c r="E71" s="197"/>
      <c r="F71" s="197"/>
      <c r="G71" s="197"/>
      <c r="H71" s="171" t="s">
        <v>105</v>
      </c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98"/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8"/>
      <c r="BB71" s="198"/>
      <c r="BC71" s="198"/>
      <c r="BD71" s="198"/>
      <c r="BE71" s="198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199"/>
      <c r="BW71" s="199"/>
      <c r="BX71" s="199"/>
      <c r="BY71" s="199"/>
      <c r="BZ71" s="199"/>
      <c r="CA71" s="199"/>
      <c r="CB71" s="199"/>
      <c r="CC71" s="199"/>
      <c r="CD71" s="199"/>
      <c r="CE71" s="199"/>
      <c r="CF71" s="199"/>
      <c r="CG71" s="199"/>
      <c r="CH71" s="199"/>
      <c r="CI71" s="199"/>
      <c r="CJ71" s="199"/>
      <c r="CK71" s="199"/>
      <c r="CL71" s="130">
        <f t="shared" si="4"/>
        <v>0</v>
      </c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  <c r="CW71" s="130"/>
      <c r="CX71" s="130"/>
      <c r="CY71" s="130"/>
      <c r="CZ71" s="130"/>
      <c r="DA71" s="130"/>
    </row>
    <row r="72" spans="1:105" s="24" customFormat="1" ht="15" hidden="1" customHeight="1">
      <c r="A72" s="93" t="s">
        <v>97</v>
      </c>
      <c r="B72" s="93"/>
      <c r="C72" s="93"/>
      <c r="D72" s="93"/>
      <c r="E72" s="93"/>
      <c r="F72" s="93"/>
      <c r="G72" s="93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B72" s="198"/>
      <c r="BC72" s="198"/>
      <c r="BD72" s="198"/>
      <c r="BE72" s="198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199"/>
      <c r="BW72" s="199"/>
      <c r="BX72" s="199"/>
      <c r="BY72" s="199"/>
      <c r="BZ72" s="199"/>
      <c r="CA72" s="199"/>
      <c r="CB72" s="199"/>
      <c r="CC72" s="199"/>
      <c r="CD72" s="199"/>
      <c r="CE72" s="199"/>
      <c r="CF72" s="199"/>
      <c r="CG72" s="199"/>
      <c r="CH72" s="199"/>
      <c r="CI72" s="199"/>
      <c r="CJ72" s="199"/>
      <c r="CK72" s="199"/>
      <c r="CL72" s="130">
        <f t="shared" si="4"/>
        <v>0</v>
      </c>
      <c r="CM72" s="130"/>
      <c r="CN72" s="130"/>
      <c r="CO72" s="130"/>
      <c r="CP72" s="130"/>
      <c r="CQ72" s="130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</row>
    <row r="73" spans="1:105" s="24" customFormat="1" ht="15" hidden="1" customHeight="1">
      <c r="A73" s="93" t="s">
        <v>98</v>
      </c>
      <c r="B73" s="93"/>
      <c r="C73" s="93"/>
      <c r="D73" s="93"/>
      <c r="E73" s="93"/>
      <c r="F73" s="93"/>
      <c r="G73" s="93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8"/>
      <c r="BB73" s="198"/>
      <c r="BC73" s="198"/>
      <c r="BD73" s="198"/>
      <c r="BE73" s="198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199"/>
      <c r="BW73" s="199"/>
      <c r="BX73" s="199"/>
      <c r="BY73" s="199"/>
      <c r="BZ73" s="199"/>
      <c r="CA73" s="199"/>
      <c r="CB73" s="199"/>
      <c r="CC73" s="199"/>
      <c r="CD73" s="199"/>
      <c r="CE73" s="199"/>
      <c r="CF73" s="199"/>
      <c r="CG73" s="199"/>
      <c r="CH73" s="199"/>
      <c r="CI73" s="199"/>
      <c r="CJ73" s="199"/>
      <c r="CK73" s="199"/>
      <c r="CL73" s="130">
        <f t="shared" si="4"/>
        <v>0</v>
      </c>
      <c r="CM73" s="130"/>
      <c r="CN73" s="130"/>
      <c r="CO73" s="130"/>
      <c r="CP73" s="130"/>
      <c r="CQ73" s="130"/>
      <c r="CR73" s="130"/>
      <c r="CS73" s="130"/>
      <c r="CT73" s="130"/>
      <c r="CU73" s="130"/>
      <c r="CV73" s="130"/>
      <c r="CW73" s="130"/>
      <c r="CX73" s="130"/>
      <c r="CY73" s="130"/>
      <c r="CZ73" s="130"/>
      <c r="DA73" s="130"/>
    </row>
    <row r="74" spans="1:105" s="24" customFormat="1" ht="15" hidden="1" customHeight="1">
      <c r="A74" s="93" t="s">
        <v>99</v>
      </c>
      <c r="B74" s="93"/>
      <c r="C74" s="93"/>
      <c r="D74" s="93"/>
      <c r="E74" s="93"/>
      <c r="F74" s="93"/>
      <c r="G74" s="93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199"/>
      <c r="BW74" s="199"/>
      <c r="BX74" s="199"/>
      <c r="BY74" s="199"/>
      <c r="BZ74" s="199"/>
      <c r="CA74" s="199"/>
      <c r="CB74" s="199"/>
      <c r="CC74" s="199"/>
      <c r="CD74" s="199"/>
      <c r="CE74" s="199"/>
      <c r="CF74" s="199"/>
      <c r="CG74" s="199"/>
      <c r="CH74" s="199"/>
      <c r="CI74" s="199"/>
      <c r="CJ74" s="199"/>
      <c r="CK74" s="199"/>
      <c r="CL74" s="130">
        <f t="shared" si="4"/>
        <v>0</v>
      </c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  <c r="CW74" s="130"/>
      <c r="CX74" s="130"/>
      <c r="CY74" s="130"/>
      <c r="CZ74" s="130"/>
      <c r="DA74" s="130"/>
    </row>
    <row r="75" spans="1:105" s="24" customFormat="1" ht="15" hidden="1" customHeight="1">
      <c r="A75" s="93" t="s">
        <v>100</v>
      </c>
      <c r="B75" s="93"/>
      <c r="C75" s="93"/>
      <c r="D75" s="93"/>
      <c r="E75" s="93"/>
      <c r="F75" s="93"/>
      <c r="G75" s="93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98"/>
      <c r="AQ75" s="198"/>
      <c r="AR75" s="198"/>
      <c r="AS75" s="198"/>
      <c r="AT75" s="198"/>
      <c r="AU75" s="198"/>
      <c r="AV75" s="198"/>
      <c r="AW75" s="198"/>
      <c r="AX75" s="198"/>
      <c r="AY75" s="198"/>
      <c r="AZ75" s="198"/>
      <c r="BA75" s="198"/>
      <c r="BB75" s="198"/>
      <c r="BC75" s="198"/>
      <c r="BD75" s="198"/>
      <c r="BE75" s="198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199"/>
      <c r="BW75" s="199"/>
      <c r="BX75" s="199"/>
      <c r="BY75" s="199"/>
      <c r="BZ75" s="199"/>
      <c r="CA75" s="199"/>
      <c r="CB75" s="199"/>
      <c r="CC75" s="199"/>
      <c r="CD75" s="199"/>
      <c r="CE75" s="199"/>
      <c r="CF75" s="199"/>
      <c r="CG75" s="199"/>
      <c r="CH75" s="199"/>
      <c r="CI75" s="199"/>
      <c r="CJ75" s="199"/>
      <c r="CK75" s="199"/>
      <c r="CL75" s="130">
        <f t="shared" si="4"/>
        <v>0</v>
      </c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  <c r="CW75" s="130"/>
      <c r="CX75" s="130"/>
      <c r="CY75" s="130"/>
      <c r="CZ75" s="130"/>
      <c r="DA75" s="130"/>
    </row>
    <row r="76" spans="1:105" s="24" customFormat="1" ht="15" hidden="1" customHeight="1">
      <c r="A76" s="135" t="s">
        <v>74</v>
      </c>
      <c r="B76" s="135"/>
      <c r="C76" s="135"/>
      <c r="D76" s="135"/>
      <c r="E76" s="135"/>
      <c r="F76" s="135"/>
      <c r="G76" s="135"/>
      <c r="H76" s="176" t="s">
        <v>101</v>
      </c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2">
        <f>BV78+BV79+BV80+BV81</f>
        <v>0</v>
      </c>
      <c r="BW76" s="202"/>
      <c r="BX76" s="202"/>
      <c r="BY76" s="202"/>
      <c r="BZ76" s="202"/>
      <c r="CA76" s="202"/>
      <c r="CB76" s="202"/>
      <c r="CC76" s="202"/>
      <c r="CD76" s="202"/>
      <c r="CE76" s="202"/>
      <c r="CF76" s="202"/>
      <c r="CG76" s="202"/>
      <c r="CH76" s="202"/>
      <c r="CI76" s="202"/>
      <c r="CJ76" s="202"/>
      <c r="CK76" s="202"/>
      <c r="CL76" s="130">
        <f t="shared" si="4"/>
        <v>0</v>
      </c>
      <c r="CM76" s="130"/>
      <c r="CN76" s="130"/>
      <c r="CO76" s="130"/>
      <c r="CP76" s="130"/>
      <c r="CQ76" s="130"/>
      <c r="CR76" s="130"/>
      <c r="CS76" s="130"/>
      <c r="CT76" s="130"/>
      <c r="CU76" s="130"/>
      <c r="CV76" s="130"/>
      <c r="CW76" s="130"/>
      <c r="CX76" s="130"/>
      <c r="CY76" s="130"/>
      <c r="CZ76" s="130"/>
      <c r="DA76" s="130"/>
    </row>
    <row r="77" spans="1:105" s="27" customFormat="1" ht="15" hidden="1" customHeight="1">
      <c r="A77" s="197"/>
      <c r="B77" s="197"/>
      <c r="C77" s="197"/>
      <c r="D77" s="197"/>
      <c r="E77" s="197"/>
      <c r="F77" s="197"/>
      <c r="G77" s="197"/>
      <c r="H77" s="171" t="s">
        <v>105</v>
      </c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9"/>
      <c r="BW77" s="199"/>
      <c r="BX77" s="199"/>
      <c r="BY77" s="199"/>
      <c r="BZ77" s="199"/>
      <c r="CA77" s="199"/>
      <c r="CB77" s="199"/>
      <c r="CC77" s="199"/>
      <c r="CD77" s="199"/>
      <c r="CE77" s="199"/>
      <c r="CF77" s="199"/>
      <c r="CG77" s="199"/>
      <c r="CH77" s="199"/>
      <c r="CI77" s="199"/>
      <c r="CJ77" s="199"/>
      <c r="CK77" s="199"/>
      <c r="CL77" s="130">
        <f t="shared" si="4"/>
        <v>0</v>
      </c>
      <c r="CM77" s="130"/>
      <c r="CN77" s="130"/>
      <c r="CO77" s="130"/>
      <c r="CP77" s="130"/>
      <c r="CQ77" s="130"/>
      <c r="CR77" s="130"/>
      <c r="CS77" s="130"/>
      <c r="CT77" s="130"/>
      <c r="CU77" s="130"/>
      <c r="CV77" s="130"/>
      <c r="CW77" s="130"/>
      <c r="CX77" s="130"/>
      <c r="CY77" s="130"/>
      <c r="CZ77" s="130"/>
      <c r="DA77" s="130"/>
    </row>
    <row r="78" spans="1:105" s="5" customFormat="1" ht="15" hidden="1" customHeight="1">
      <c r="A78" s="93" t="s">
        <v>102</v>
      </c>
      <c r="B78" s="93"/>
      <c r="C78" s="93"/>
      <c r="D78" s="93"/>
      <c r="E78" s="93"/>
      <c r="F78" s="93"/>
      <c r="G78" s="93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9"/>
      <c r="BW78" s="199"/>
      <c r="BX78" s="199"/>
      <c r="BY78" s="199"/>
      <c r="BZ78" s="199"/>
      <c r="CA78" s="199"/>
      <c r="CB78" s="199"/>
      <c r="CC78" s="199"/>
      <c r="CD78" s="199"/>
      <c r="CE78" s="199"/>
      <c r="CF78" s="199"/>
      <c r="CG78" s="199"/>
      <c r="CH78" s="199"/>
      <c r="CI78" s="199"/>
      <c r="CJ78" s="199"/>
      <c r="CK78" s="199"/>
      <c r="CL78" s="130">
        <f t="shared" si="4"/>
        <v>0</v>
      </c>
      <c r="CM78" s="130"/>
      <c r="CN78" s="130"/>
      <c r="CO78" s="130"/>
      <c r="CP78" s="130"/>
      <c r="CQ78" s="130"/>
      <c r="CR78" s="130"/>
      <c r="CS78" s="130"/>
      <c r="CT78" s="130"/>
      <c r="CU78" s="130"/>
      <c r="CV78" s="130"/>
      <c r="CW78" s="130"/>
      <c r="CX78" s="130"/>
      <c r="CY78" s="130"/>
      <c r="CZ78" s="130"/>
      <c r="DA78" s="130"/>
    </row>
    <row r="79" spans="1:105" s="5" customFormat="1" ht="15" hidden="1" customHeight="1">
      <c r="A79" s="93" t="s">
        <v>103</v>
      </c>
      <c r="B79" s="93"/>
      <c r="C79" s="93"/>
      <c r="D79" s="93"/>
      <c r="E79" s="93"/>
      <c r="F79" s="93"/>
      <c r="G79" s="93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9"/>
      <c r="BW79" s="199"/>
      <c r="BX79" s="199"/>
      <c r="BY79" s="199"/>
      <c r="BZ79" s="199"/>
      <c r="CA79" s="199"/>
      <c r="CB79" s="199"/>
      <c r="CC79" s="199"/>
      <c r="CD79" s="199"/>
      <c r="CE79" s="199"/>
      <c r="CF79" s="199"/>
      <c r="CG79" s="199"/>
      <c r="CH79" s="199"/>
      <c r="CI79" s="199"/>
      <c r="CJ79" s="199"/>
      <c r="CK79" s="199"/>
      <c r="CL79" s="130">
        <f t="shared" si="4"/>
        <v>0</v>
      </c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  <c r="CW79" s="130"/>
      <c r="CX79" s="130"/>
      <c r="CY79" s="130"/>
      <c r="CZ79" s="130"/>
      <c r="DA79" s="130"/>
    </row>
    <row r="80" spans="1:105" s="5" customFormat="1" ht="15" hidden="1" customHeight="1">
      <c r="A80" s="93" t="s">
        <v>104</v>
      </c>
      <c r="B80" s="93"/>
      <c r="C80" s="93"/>
      <c r="D80" s="93"/>
      <c r="E80" s="93"/>
      <c r="F80" s="93"/>
      <c r="G80" s="93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9"/>
      <c r="BW80" s="199"/>
      <c r="BX80" s="199"/>
      <c r="BY80" s="199"/>
      <c r="BZ80" s="199"/>
      <c r="CA80" s="199"/>
      <c r="CB80" s="199"/>
      <c r="CC80" s="199"/>
      <c r="CD80" s="199"/>
      <c r="CE80" s="199"/>
      <c r="CF80" s="199"/>
      <c r="CG80" s="199"/>
      <c r="CH80" s="199"/>
      <c r="CI80" s="199"/>
      <c r="CJ80" s="199"/>
      <c r="CK80" s="199"/>
      <c r="CL80" s="130">
        <f t="shared" si="4"/>
        <v>0</v>
      </c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130"/>
    </row>
    <row r="81" spans="1:161" s="5" customFormat="1" ht="15" hidden="1" customHeight="1">
      <c r="A81" s="135" t="s">
        <v>29</v>
      </c>
      <c r="B81" s="135"/>
      <c r="C81" s="135"/>
      <c r="D81" s="135"/>
      <c r="E81" s="135"/>
      <c r="F81" s="135"/>
      <c r="G81" s="135"/>
      <c r="H81" s="188" t="s">
        <v>126</v>
      </c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62">
        <v>683.56</v>
      </c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199"/>
      <c r="BW81" s="199"/>
      <c r="BX81" s="199"/>
      <c r="BY81" s="199"/>
      <c r="BZ81" s="199"/>
      <c r="CA81" s="199"/>
      <c r="CB81" s="199"/>
      <c r="CC81" s="199"/>
      <c r="CD81" s="199"/>
      <c r="CE81" s="199"/>
      <c r="CF81" s="199"/>
      <c r="CG81" s="199"/>
      <c r="CH81" s="199"/>
      <c r="CI81" s="199"/>
      <c r="CJ81" s="199"/>
      <c r="CK81" s="199"/>
      <c r="CL81" s="130">
        <f t="shared" si="4"/>
        <v>0</v>
      </c>
      <c r="CM81" s="130"/>
      <c r="CN81" s="130"/>
      <c r="CO81" s="130"/>
      <c r="CP81" s="130"/>
      <c r="CQ81" s="130"/>
      <c r="CR81" s="130"/>
      <c r="CS81" s="130"/>
      <c r="CT81" s="130"/>
      <c r="CU81" s="130"/>
      <c r="CV81" s="130"/>
      <c r="CW81" s="130"/>
      <c r="CX81" s="130"/>
      <c r="CY81" s="130"/>
      <c r="CZ81" s="130"/>
      <c r="DA81" s="130"/>
    </row>
    <row r="82" spans="1:161" s="24" customFormat="1" ht="15" hidden="1" customHeight="1">
      <c r="A82" s="135"/>
      <c r="B82" s="135"/>
      <c r="C82" s="135"/>
      <c r="D82" s="135"/>
      <c r="E82" s="135"/>
      <c r="F82" s="135"/>
      <c r="G82" s="135"/>
      <c r="H82" s="66" t="s">
        <v>10</v>
      </c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8"/>
      <c r="AP82" s="149" t="s">
        <v>11</v>
      </c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 t="s">
        <v>11</v>
      </c>
      <c r="BG82" s="149"/>
      <c r="BH82" s="149"/>
      <c r="BI82" s="149"/>
      <c r="BJ82" s="149"/>
      <c r="BK82" s="149"/>
      <c r="BL82" s="149"/>
      <c r="BM82" s="149"/>
      <c r="BN82" s="149"/>
      <c r="BO82" s="149"/>
      <c r="BP82" s="149"/>
      <c r="BQ82" s="149"/>
      <c r="BR82" s="149"/>
      <c r="BS82" s="149"/>
      <c r="BT82" s="149"/>
      <c r="BU82" s="149"/>
      <c r="BV82" s="149" t="s">
        <v>11</v>
      </c>
      <c r="BW82" s="149"/>
      <c r="BX82" s="149"/>
      <c r="BY82" s="149"/>
      <c r="BZ82" s="149"/>
      <c r="CA82" s="149"/>
      <c r="CB82" s="149"/>
      <c r="CC82" s="149"/>
      <c r="CD82" s="149"/>
      <c r="CE82" s="149"/>
      <c r="CF82" s="149"/>
      <c r="CG82" s="149"/>
      <c r="CH82" s="149"/>
      <c r="CI82" s="149"/>
      <c r="CJ82" s="149"/>
      <c r="CK82" s="149"/>
      <c r="CL82" s="130">
        <f>CL64+CL81</f>
        <v>0</v>
      </c>
      <c r="CM82" s="130"/>
      <c r="CN82" s="130"/>
      <c r="CO82" s="130"/>
      <c r="CP82" s="130"/>
      <c r="CQ82" s="130"/>
      <c r="CR82" s="130"/>
      <c r="CS82" s="130"/>
      <c r="CT82" s="130"/>
      <c r="CU82" s="130"/>
      <c r="CV82" s="130"/>
      <c r="CW82" s="130"/>
      <c r="CX82" s="130"/>
      <c r="CY82" s="130"/>
      <c r="CZ82" s="130"/>
      <c r="DA82" s="130"/>
      <c r="DU82" s="206" t="s">
        <v>3</v>
      </c>
      <c r="DV82" s="206"/>
      <c r="DW82" s="206"/>
      <c r="DX82" s="206"/>
      <c r="DY82" s="206"/>
      <c r="DZ82" s="206"/>
      <c r="EA82" s="206"/>
      <c r="EB82" s="206"/>
      <c r="EC82" s="206"/>
      <c r="ED82" s="206"/>
      <c r="EN82" s="206"/>
      <c r="EO82" s="206"/>
      <c r="EP82" s="206"/>
      <c r="EQ82" s="206"/>
      <c r="ER82" s="206"/>
      <c r="ES82" s="206"/>
      <c r="ET82" s="206"/>
      <c r="EU82" s="206"/>
      <c r="EV82" s="206"/>
      <c r="EW82" s="206"/>
      <c r="EX82" s="206"/>
      <c r="EY82" s="206"/>
      <c r="EZ82" s="206"/>
      <c r="FA82" s="206"/>
      <c r="FB82" s="206"/>
      <c r="FC82" s="206"/>
      <c r="FD82" s="206"/>
      <c r="FE82" s="206"/>
    </row>
    <row r="83" spans="1:161" hidden="1"/>
    <row r="84" spans="1:161">
      <c r="DL84" s="205">
        <f>CL28+CL82+CL49</f>
        <v>1709142.9800000002</v>
      </c>
      <c r="DM84" s="206"/>
      <c r="DN84" s="206"/>
      <c r="DO84" s="206"/>
      <c r="DP84" s="206"/>
      <c r="DQ84" s="206"/>
      <c r="DR84" s="206"/>
      <c r="DS84" s="206"/>
      <c r="DT84" s="206"/>
      <c r="DU84" s="206"/>
      <c r="DV84" s="206"/>
      <c r="DW84" s="206"/>
      <c r="DX84" s="206"/>
      <c r="DY84" s="206"/>
      <c r="DZ84" s="206"/>
      <c r="EA84" s="206"/>
      <c r="EB84" s="206"/>
    </row>
  </sheetData>
  <mergeCells count="392">
    <mergeCell ref="DU57:ED57"/>
    <mergeCell ref="DU64:EE64"/>
    <mergeCell ref="DU82:ED82"/>
    <mergeCell ref="EN57:FF57"/>
    <mergeCell ref="EN64:FE64"/>
    <mergeCell ref="EN82:FE82"/>
    <mergeCell ref="A49:G49"/>
    <mergeCell ref="H49:AO49"/>
    <mergeCell ref="AP49:BE49"/>
    <mergeCell ref="BF49:BU49"/>
    <mergeCell ref="BV49:CK49"/>
    <mergeCell ref="CL49:DA49"/>
    <mergeCell ref="A80:G80"/>
    <mergeCell ref="H80:AO80"/>
    <mergeCell ref="AP80:BE80"/>
    <mergeCell ref="BF80:BU80"/>
    <mergeCell ref="BV80:CK80"/>
    <mergeCell ref="CL80:DA80"/>
    <mergeCell ref="A78:G78"/>
    <mergeCell ref="H78:AO78"/>
    <mergeCell ref="AP78:BE78"/>
    <mergeCell ref="BF78:BU78"/>
    <mergeCell ref="BV78:CK78"/>
    <mergeCell ref="CL78:DA78"/>
    <mergeCell ref="A48:G48"/>
    <mergeCell ref="H48:AO48"/>
    <mergeCell ref="AP48:BE48"/>
    <mergeCell ref="BF48:BU48"/>
    <mergeCell ref="BV48:CK48"/>
    <mergeCell ref="CL48:DA48"/>
    <mergeCell ref="A46:G46"/>
    <mergeCell ref="H46:AO46"/>
    <mergeCell ref="AP46:BE46"/>
    <mergeCell ref="BF46:BU46"/>
    <mergeCell ref="BV46:CK46"/>
    <mergeCell ref="CL46:DA46"/>
    <mergeCell ref="A47:G47"/>
    <mergeCell ref="H47:AO47"/>
    <mergeCell ref="AP47:BE47"/>
    <mergeCell ref="BF47:BU47"/>
    <mergeCell ref="BV47:CK47"/>
    <mergeCell ref="CL47:DA47"/>
    <mergeCell ref="A44:G44"/>
    <mergeCell ref="H44:AO44"/>
    <mergeCell ref="AP44:BE44"/>
    <mergeCell ref="BF44:BU44"/>
    <mergeCell ref="BV44:CK44"/>
    <mergeCell ref="CL44:DA44"/>
    <mergeCell ref="A45:G45"/>
    <mergeCell ref="H45:AO45"/>
    <mergeCell ref="AP45:BE45"/>
    <mergeCell ref="BF45:BU45"/>
    <mergeCell ref="BV45:CK45"/>
    <mergeCell ref="CL45:DA45"/>
    <mergeCell ref="A42:G42"/>
    <mergeCell ref="H42:AO42"/>
    <mergeCell ref="AP42:BE42"/>
    <mergeCell ref="BF42:BU42"/>
    <mergeCell ref="BV42:CK42"/>
    <mergeCell ref="CL42:DA42"/>
    <mergeCell ref="A43:G43"/>
    <mergeCell ref="H43:AO43"/>
    <mergeCell ref="AP43:BE43"/>
    <mergeCell ref="BF43:BU43"/>
    <mergeCell ref="BV43:CK43"/>
    <mergeCell ref="CL43:DA43"/>
    <mergeCell ref="A40:G40"/>
    <mergeCell ref="H40:AO40"/>
    <mergeCell ref="AP40:BE40"/>
    <mergeCell ref="BF40:BU40"/>
    <mergeCell ref="BV40:CK40"/>
    <mergeCell ref="CL40:DA40"/>
    <mergeCell ref="A41:G41"/>
    <mergeCell ref="H41:AO41"/>
    <mergeCell ref="AP41:BE41"/>
    <mergeCell ref="BF41:BU41"/>
    <mergeCell ref="BV41:CK41"/>
    <mergeCell ref="CL41:DA41"/>
    <mergeCell ref="A38:G38"/>
    <mergeCell ref="H38:AO38"/>
    <mergeCell ref="AP38:BE38"/>
    <mergeCell ref="BF38:BU38"/>
    <mergeCell ref="BV38:CK38"/>
    <mergeCell ref="CL38:DA38"/>
    <mergeCell ref="A39:G39"/>
    <mergeCell ref="H39:AO39"/>
    <mergeCell ref="AP39:BE39"/>
    <mergeCell ref="BF39:BU39"/>
    <mergeCell ref="BV39:CK39"/>
    <mergeCell ref="CL39:DA39"/>
    <mergeCell ref="A36:G36"/>
    <mergeCell ref="H36:AO36"/>
    <mergeCell ref="AP36:BE36"/>
    <mergeCell ref="BF36:BU36"/>
    <mergeCell ref="BV36:CK36"/>
    <mergeCell ref="CL36:DA36"/>
    <mergeCell ref="A37:G37"/>
    <mergeCell ref="H37:AO37"/>
    <mergeCell ref="AP37:BE37"/>
    <mergeCell ref="BF37:BU37"/>
    <mergeCell ref="BV37:CK37"/>
    <mergeCell ref="CL37:DA37"/>
    <mergeCell ref="I31:AA31"/>
    <mergeCell ref="AG31:CY31"/>
    <mergeCell ref="I33:AA33"/>
    <mergeCell ref="AG33:CY33"/>
    <mergeCell ref="A35:G35"/>
    <mergeCell ref="H35:AO35"/>
    <mergeCell ref="AP35:BE35"/>
    <mergeCell ref="BF35:BU35"/>
    <mergeCell ref="BV35:CK35"/>
    <mergeCell ref="CL35:DA35"/>
    <mergeCell ref="DL84:EB84"/>
    <mergeCell ref="A81:G81"/>
    <mergeCell ref="H81:AO81"/>
    <mergeCell ref="AP81:BE81"/>
    <mergeCell ref="BF81:BU81"/>
    <mergeCell ref="BV81:CK81"/>
    <mergeCell ref="CL81:DA81"/>
    <mergeCell ref="A82:G82"/>
    <mergeCell ref="H82:AO82"/>
    <mergeCell ref="AP82:BE82"/>
    <mergeCell ref="BF82:BU82"/>
    <mergeCell ref="BV82:CK82"/>
    <mergeCell ref="CL82:DA82"/>
    <mergeCell ref="A79:G79"/>
    <mergeCell ref="H79:AO79"/>
    <mergeCell ref="AP79:BE79"/>
    <mergeCell ref="BF79:BU79"/>
    <mergeCell ref="BV79:CK79"/>
    <mergeCell ref="CL79:DA79"/>
    <mergeCell ref="A76:G76"/>
    <mergeCell ref="H76:AO76"/>
    <mergeCell ref="AP76:BE76"/>
    <mergeCell ref="BF76:BU76"/>
    <mergeCell ref="BV76:CK76"/>
    <mergeCell ref="CL76:DA76"/>
    <mergeCell ref="A77:G77"/>
    <mergeCell ref="H77:AO77"/>
    <mergeCell ref="AP77:BE77"/>
    <mergeCell ref="BF77:BU77"/>
    <mergeCell ref="BV77:CK77"/>
    <mergeCell ref="CL77:DA77"/>
    <mergeCell ref="A74:G74"/>
    <mergeCell ref="H74:AO74"/>
    <mergeCell ref="AP74:BE74"/>
    <mergeCell ref="BF74:BU74"/>
    <mergeCell ref="BV74:CK74"/>
    <mergeCell ref="CL74:DA74"/>
    <mergeCell ref="A75:G75"/>
    <mergeCell ref="H75:AO75"/>
    <mergeCell ref="AP75:BE75"/>
    <mergeCell ref="BF75:BU75"/>
    <mergeCell ref="BV75:CK75"/>
    <mergeCell ref="CL75:DA75"/>
    <mergeCell ref="A72:G72"/>
    <mergeCell ref="H72:AO72"/>
    <mergeCell ref="AP72:BE72"/>
    <mergeCell ref="BF72:BU72"/>
    <mergeCell ref="BV72:CK72"/>
    <mergeCell ref="CL72:DA72"/>
    <mergeCell ref="A73:G73"/>
    <mergeCell ref="H73:AO73"/>
    <mergeCell ref="AP73:BE73"/>
    <mergeCell ref="BF73:BU73"/>
    <mergeCell ref="BV73:CK73"/>
    <mergeCell ref="CL73:DA73"/>
    <mergeCell ref="A68:G68"/>
    <mergeCell ref="H68:AO68"/>
    <mergeCell ref="AP68:BE68"/>
    <mergeCell ref="BF68:BU68"/>
    <mergeCell ref="BV68:CK68"/>
    <mergeCell ref="CL68:DA68"/>
    <mergeCell ref="A71:G71"/>
    <mergeCell ref="H71:AO71"/>
    <mergeCell ref="AP71:BE71"/>
    <mergeCell ref="BF71:BU71"/>
    <mergeCell ref="BV71:CK71"/>
    <mergeCell ref="CL71:DA71"/>
    <mergeCell ref="A70:G70"/>
    <mergeCell ref="H70:AO70"/>
    <mergeCell ref="AP70:BE70"/>
    <mergeCell ref="BF70:BU70"/>
    <mergeCell ref="BV70:CK70"/>
    <mergeCell ref="CL70:DA70"/>
    <mergeCell ref="A69:G69"/>
    <mergeCell ref="H69:AO69"/>
    <mergeCell ref="AP69:BE69"/>
    <mergeCell ref="BF69:BU69"/>
    <mergeCell ref="BV69:CK69"/>
    <mergeCell ref="CL69:DA69"/>
    <mergeCell ref="A62:G62"/>
    <mergeCell ref="H62:AO62"/>
    <mergeCell ref="AP62:BE62"/>
    <mergeCell ref="BF62:BU62"/>
    <mergeCell ref="BV62:CK62"/>
    <mergeCell ref="CL62:DA62"/>
    <mergeCell ref="A63:G63"/>
    <mergeCell ref="H63:AO63"/>
    <mergeCell ref="AP63:BE63"/>
    <mergeCell ref="BF63:BU63"/>
    <mergeCell ref="BV63:CK63"/>
    <mergeCell ref="CL63:DA63"/>
    <mergeCell ref="A60:G60"/>
    <mergeCell ref="H60:AO60"/>
    <mergeCell ref="AP60:BE60"/>
    <mergeCell ref="BF60:BU60"/>
    <mergeCell ref="BV60:CK60"/>
    <mergeCell ref="CL60:DA60"/>
    <mergeCell ref="A61:G61"/>
    <mergeCell ref="H61:AO61"/>
    <mergeCell ref="AP61:BE61"/>
    <mergeCell ref="BF61:BU61"/>
    <mergeCell ref="BV61:CK61"/>
    <mergeCell ref="CL61:DA61"/>
    <mergeCell ref="A67:G67"/>
    <mergeCell ref="H67:AO67"/>
    <mergeCell ref="AP67:BE67"/>
    <mergeCell ref="BF67:BU67"/>
    <mergeCell ref="BV67:CK67"/>
    <mergeCell ref="CL67:DA67"/>
    <mergeCell ref="A65:G65"/>
    <mergeCell ref="H65:AO65"/>
    <mergeCell ref="AP65:BE65"/>
    <mergeCell ref="BF65:BU65"/>
    <mergeCell ref="BV65:CK65"/>
    <mergeCell ref="CL65:DA65"/>
    <mergeCell ref="A66:G66"/>
    <mergeCell ref="H66:AO66"/>
    <mergeCell ref="AP66:BE66"/>
    <mergeCell ref="BF66:BU66"/>
    <mergeCell ref="BV66:CK66"/>
    <mergeCell ref="CL66:DA66"/>
    <mergeCell ref="A57:G57"/>
    <mergeCell ref="H57:AO57"/>
    <mergeCell ref="AP57:BE57"/>
    <mergeCell ref="BF57:BU57"/>
    <mergeCell ref="BV57:CK57"/>
    <mergeCell ref="CL57:DA57"/>
    <mergeCell ref="A64:G64"/>
    <mergeCell ref="H64:AO64"/>
    <mergeCell ref="AP64:BE64"/>
    <mergeCell ref="BF64:BU64"/>
    <mergeCell ref="BV64:CK64"/>
    <mergeCell ref="CL64:DA64"/>
    <mergeCell ref="A58:G58"/>
    <mergeCell ref="H58:AO58"/>
    <mergeCell ref="AP58:BE58"/>
    <mergeCell ref="BF58:BU58"/>
    <mergeCell ref="BV58:CK58"/>
    <mergeCell ref="CL58:DA58"/>
    <mergeCell ref="A59:G59"/>
    <mergeCell ref="H59:AO59"/>
    <mergeCell ref="AP59:BE59"/>
    <mergeCell ref="BF59:BU59"/>
    <mergeCell ref="BV59:CK59"/>
    <mergeCell ref="CL59:DA59"/>
    <mergeCell ref="I52:AA52"/>
    <mergeCell ref="AG52:CY52"/>
    <mergeCell ref="I54:AA54"/>
    <mergeCell ref="AG54:CY54"/>
    <mergeCell ref="A56:G56"/>
    <mergeCell ref="H56:AO56"/>
    <mergeCell ref="AP56:BE56"/>
    <mergeCell ref="BF56:BU56"/>
    <mergeCell ref="BV56:CK56"/>
    <mergeCell ref="CL56:DA56"/>
    <mergeCell ref="I5:AA5"/>
    <mergeCell ref="I7:AA7"/>
    <mergeCell ref="AG5:CY5"/>
    <mergeCell ref="AG7:CY7"/>
    <mergeCell ref="CL10:DA10"/>
    <mergeCell ref="A11:G11"/>
    <mergeCell ref="H11:AO11"/>
    <mergeCell ref="AP11:BE11"/>
    <mergeCell ref="BF11:BU11"/>
    <mergeCell ref="BV11:CK11"/>
    <mergeCell ref="CL11:DA11"/>
    <mergeCell ref="A15:G15"/>
    <mergeCell ref="H15:AO15"/>
    <mergeCell ref="AP15:BE15"/>
    <mergeCell ref="BF15:BU15"/>
    <mergeCell ref="BV15:CK15"/>
    <mergeCell ref="CL15:DA15"/>
    <mergeCell ref="A12:G12"/>
    <mergeCell ref="H12:AO12"/>
    <mergeCell ref="AP12:BE12"/>
    <mergeCell ref="BF12:BU12"/>
    <mergeCell ref="BV12:CK12"/>
    <mergeCell ref="CL12:DA12"/>
    <mergeCell ref="A13:G13"/>
    <mergeCell ref="H13:AO13"/>
    <mergeCell ref="AP13:BE13"/>
    <mergeCell ref="BF13:BU13"/>
    <mergeCell ref="BV13:CK13"/>
    <mergeCell ref="CL13:DA13"/>
    <mergeCell ref="A28:G28"/>
    <mergeCell ref="H28:AO28"/>
    <mergeCell ref="AP28:BE28"/>
    <mergeCell ref="BF28:BU28"/>
    <mergeCell ref="BV28:CK28"/>
    <mergeCell ref="CL28:DA28"/>
    <mergeCell ref="A27:G27"/>
    <mergeCell ref="H27:AO27"/>
    <mergeCell ref="AP27:BE27"/>
    <mergeCell ref="BF27:BU27"/>
    <mergeCell ref="BV27:CK27"/>
    <mergeCell ref="CL27:DA27"/>
    <mergeCell ref="A3:DA3"/>
    <mergeCell ref="A9:G9"/>
    <mergeCell ref="H9:AO9"/>
    <mergeCell ref="AP9:BE9"/>
    <mergeCell ref="BF9:BU9"/>
    <mergeCell ref="BV9:CK9"/>
    <mergeCell ref="CL9:DA9"/>
    <mergeCell ref="A16:G16"/>
    <mergeCell ref="H16:AO16"/>
    <mergeCell ref="AP16:BE16"/>
    <mergeCell ref="BF16:BU16"/>
    <mergeCell ref="BV16:CK16"/>
    <mergeCell ref="CL16:DA16"/>
    <mergeCell ref="A10:G10"/>
    <mergeCell ref="H10:AO10"/>
    <mergeCell ref="AP10:BE10"/>
    <mergeCell ref="BF10:BU10"/>
    <mergeCell ref="BV10:CK10"/>
    <mergeCell ref="A14:G14"/>
    <mergeCell ref="H14:AO14"/>
    <mergeCell ref="AP14:BE14"/>
    <mergeCell ref="BF14:BU14"/>
    <mergeCell ref="BV14:CK14"/>
    <mergeCell ref="CL14:DA14"/>
    <mergeCell ref="A17:G17"/>
    <mergeCell ref="H17:AO17"/>
    <mergeCell ref="AP17:BE17"/>
    <mergeCell ref="BF17:BU17"/>
    <mergeCell ref="BV17:CK17"/>
    <mergeCell ref="CL17:DA17"/>
    <mergeCell ref="A18:G18"/>
    <mergeCell ref="H18:AO18"/>
    <mergeCell ref="AP18:BE18"/>
    <mergeCell ref="BF18:BU18"/>
    <mergeCell ref="BV18:CK18"/>
    <mergeCell ref="CL18:DA18"/>
    <mergeCell ref="A19:G19"/>
    <mergeCell ref="H19:AO19"/>
    <mergeCell ref="AP19:BE19"/>
    <mergeCell ref="BF19:BU19"/>
    <mergeCell ref="BV19:CK19"/>
    <mergeCell ref="CL19:DA19"/>
    <mergeCell ref="A20:G20"/>
    <mergeCell ref="H20:AO20"/>
    <mergeCell ref="AP20:BE20"/>
    <mergeCell ref="BF20:BU20"/>
    <mergeCell ref="BV20:CK20"/>
    <mergeCell ref="CL20:DA20"/>
    <mergeCell ref="A21:G21"/>
    <mergeCell ref="H21:AO21"/>
    <mergeCell ref="AP21:BE21"/>
    <mergeCell ref="BF21:BU21"/>
    <mergeCell ref="BV21:CK21"/>
    <mergeCell ref="CL21:DA21"/>
    <mergeCell ref="A22:G22"/>
    <mergeCell ref="H22:AO22"/>
    <mergeCell ref="AP22:BE22"/>
    <mergeCell ref="BF22:BU22"/>
    <mergeCell ref="BV22:CK22"/>
    <mergeCell ref="CL22:DA22"/>
    <mergeCell ref="A23:G23"/>
    <mergeCell ref="H23:AO23"/>
    <mergeCell ref="AP23:BE23"/>
    <mergeCell ref="BF23:BU23"/>
    <mergeCell ref="BV23:CK23"/>
    <mergeCell ref="CL23:DA23"/>
    <mergeCell ref="A26:G26"/>
    <mergeCell ref="H26:AO26"/>
    <mergeCell ref="AP26:BE26"/>
    <mergeCell ref="BF26:BU26"/>
    <mergeCell ref="BV26:CK26"/>
    <mergeCell ref="CL26:DA26"/>
    <mergeCell ref="A24:G24"/>
    <mergeCell ref="H24:AO24"/>
    <mergeCell ref="AP24:BE24"/>
    <mergeCell ref="BF24:BU24"/>
    <mergeCell ref="BV24:CK24"/>
    <mergeCell ref="CL24:DA24"/>
    <mergeCell ref="A25:G25"/>
    <mergeCell ref="H25:AO25"/>
    <mergeCell ref="AP25:BE25"/>
    <mergeCell ref="BF25:BU25"/>
    <mergeCell ref="BV25:CK25"/>
    <mergeCell ref="CL25:DA2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справочник!$C$2:$C$8</xm:f>
          </x14:formula1>
          <xm:sqref>AG5:CY5</xm:sqref>
        </x14:dataValidation>
        <x14:dataValidation type="list" allowBlank="1" showInputMessage="1" showErrorMessage="1">
          <x14:formula1>
            <xm:f>справочник!$M$2:$M$81</xm:f>
          </x14:formula1>
          <xm:sqref>AG7:CY7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S57"/>
  <sheetViews>
    <sheetView topLeftCell="A16" workbookViewId="0">
      <selection activeCell="A47" sqref="A47:DA57"/>
    </sheetView>
  </sheetViews>
  <sheetFormatPr defaultColWidth="0.85546875" defaultRowHeight="15"/>
  <cols>
    <col min="1" max="68" width="0.85546875" style="2"/>
    <col min="69" max="69" width="16" style="2" customWidth="1"/>
    <col min="70" max="16384" width="0.85546875" style="2"/>
  </cols>
  <sheetData>
    <row r="1" spans="1:105" ht="3" customHeight="1"/>
    <row r="2" spans="1:105" ht="12" customHeight="1"/>
    <row r="3" spans="1:105" s="6" customFormat="1" ht="14.25">
      <c r="A3" s="74" t="s">
        <v>152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</row>
    <row r="4" spans="1:105" s="29" customFormat="1" ht="14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</row>
    <row r="5" spans="1:105" s="29" customFormat="1" ht="34.5" customHeight="1">
      <c r="A5" s="28"/>
      <c r="B5" s="28"/>
      <c r="C5" s="28"/>
      <c r="D5" s="74" t="s">
        <v>76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28"/>
      <c r="AE5" s="28"/>
      <c r="AF5" s="28"/>
      <c r="AG5" s="28"/>
      <c r="AH5" s="28"/>
      <c r="AI5" s="28"/>
      <c r="AJ5" s="28"/>
      <c r="AK5" s="28"/>
      <c r="AL5" s="131" t="s">
        <v>116</v>
      </c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3"/>
      <c r="DA5" s="28"/>
    </row>
    <row r="6" spans="1:105" s="29" customFormat="1" ht="14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</row>
    <row r="7" spans="1:105" s="29" customFormat="1" ht="20.25" customHeight="1">
      <c r="A7" s="28"/>
      <c r="B7" s="28"/>
      <c r="C7" s="28"/>
      <c r="D7" s="28"/>
      <c r="E7" s="74" t="s">
        <v>75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28"/>
      <c r="AE7" s="28"/>
      <c r="AF7" s="28"/>
      <c r="AG7" s="28"/>
      <c r="AH7" s="28"/>
      <c r="AI7" s="28"/>
      <c r="AJ7" s="28"/>
      <c r="AK7" s="28"/>
      <c r="AL7" s="131">
        <v>244</v>
      </c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3"/>
      <c r="DA7" s="28"/>
    </row>
    <row r="8" spans="1:105" s="29" customFormat="1" ht="14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</row>
    <row r="9" spans="1:105" ht="10.5" customHeight="1"/>
    <row r="10" spans="1:105" s="3" customFormat="1" ht="45" customHeight="1">
      <c r="A10" s="75" t="s">
        <v>0</v>
      </c>
      <c r="B10" s="76"/>
      <c r="C10" s="76"/>
      <c r="D10" s="76"/>
      <c r="E10" s="76"/>
      <c r="F10" s="76"/>
      <c r="G10" s="77"/>
      <c r="H10" s="75" t="s">
        <v>17</v>
      </c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7"/>
      <c r="BD10" s="75" t="s">
        <v>106</v>
      </c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7"/>
      <c r="BT10" s="75" t="s">
        <v>63</v>
      </c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7"/>
      <c r="CJ10" s="75" t="s">
        <v>64</v>
      </c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7"/>
    </row>
    <row r="11" spans="1:105" s="4" customFormat="1" ht="12.75">
      <c r="A11" s="105">
        <v>1</v>
      </c>
      <c r="B11" s="105"/>
      <c r="C11" s="105"/>
      <c r="D11" s="105"/>
      <c r="E11" s="105"/>
      <c r="F11" s="105"/>
      <c r="G11" s="105"/>
      <c r="H11" s="105">
        <v>2</v>
      </c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>
        <v>3</v>
      </c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>
        <v>4</v>
      </c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>
        <v>5</v>
      </c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</row>
    <row r="12" spans="1:105" s="5" customFormat="1" ht="15" customHeight="1">
      <c r="A12" s="93" t="s">
        <v>25</v>
      </c>
      <c r="B12" s="93"/>
      <c r="C12" s="93"/>
      <c r="D12" s="93"/>
      <c r="E12" s="93"/>
      <c r="F12" s="93"/>
      <c r="G12" s="93"/>
      <c r="H12" s="222" t="s">
        <v>128</v>
      </c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3" t="s">
        <v>144</v>
      </c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4">
        <v>1</v>
      </c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5">
        <v>8000</v>
      </c>
      <c r="CK12" s="225"/>
      <c r="CL12" s="225"/>
      <c r="CM12" s="225"/>
      <c r="CN12" s="225"/>
      <c r="CO12" s="225"/>
      <c r="CP12" s="225"/>
      <c r="CQ12" s="225"/>
      <c r="CR12" s="225"/>
      <c r="CS12" s="225"/>
      <c r="CT12" s="225"/>
      <c r="CU12" s="225"/>
      <c r="CV12" s="225"/>
      <c r="CW12" s="225"/>
      <c r="CX12" s="225"/>
      <c r="CY12" s="225"/>
      <c r="CZ12" s="225"/>
      <c r="DA12" s="225"/>
    </row>
    <row r="13" spans="1:105" s="5" customFormat="1" ht="33" customHeight="1">
      <c r="A13" s="93" t="s">
        <v>29</v>
      </c>
      <c r="B13" s="93"/>
      <c r="C13" s="93"/>
      <c r="D13" s="93"/>
      <c r="E13" s="93"/>
      <c r="F13" s="93"/>
      <c r="G13" s="93"/>
      <c r="H13" s="222" t="s">
        <v>130</v>
      </c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3" t="s">
        <v>144</v>
      </c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4">
        <v>12</v>
      </c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5">
        <v>30000</v>
      </c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225"/>
      <c r="DA13" s="225"/>
    </row>
    <row r="14" spans="1:105" s="5" customFormat="1" ht="24.75" customHeight="1">
      <c r="A14" s="93" t="s">
        <v>35</v>
      </c>
      <c r="B14" s="93"/>
      <c r="C14" s="93"/>
      <c r="D14" s="93"/>
      <c r="E14" s="93"/>
      <c r="F14" s="93"/>
      <c r="G14" s="93"/>
      <c r="H14" s="222" t="s">
        <v>160</v>
      </c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3" t="s">
        <v>144</v>
      </c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4">
        <v>4</v>
      </c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5">
        <v>16656</v>
      </c>
      <c r="CK14" s="225"/>
      <c r="CL14" s="225"/>
      <c r="CM14" s="225"/>
      <c r="CN14" s="225"/>
      <c r="CO14" s="225"/>
      <c r="CP14" s="225"/>
      <c r="CQ14" s="225"/>
      <c r="CR14" s="225"/>
      <c r="CS14" s="225"/>
      <c r="CT14" s="225"/>
      <c r="CU14" s="225"/>
      <c r="CV14" s="225"/>
      <c r="CW14" s="225"/>
      <c r="CX14" s="225"/>
      <c r="CY14" s="225"/>
      <c r="CZ14" s="225"/>
      <c r="DA14" s="225"/>
    </row>
    <row r="15" spans="1:105" s="5" customFormat="1" ht="24" customHeight="1">
      <c r="A15" s="93" t="s">
        <v>74</v>
      </c>
      <c r="B15" s="93"/>
      <c r="C15" s="93"/>
      <c r="D15" s="93"/>
      <c r="E15" s="93"/>
      <c r="F15" s="93"/>
      <c r="G15" s="93"/>
      <c r="H15" s="222" t="s">
        <v>167</v>
      </c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3" t="s">
        <v>144</v>
      </c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4">
        <v>6</v>
      </c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5">
        <v>13230</v>
      </c>
      <c r="CK15" s="225"/>
      <c r="CL15" s="225"/>
      <c r="CM15" s="225"/>
      <c r="CN15" s="225"/>
      <c r="CO15" s="225"/>
      <c r="CP15" s="225"/>
      <c r="CQ15" s="225"/>
      <c r="CR15" s="225"/>
      <c r="CS15" s="225"/>
      <c r="CT15" s="225"/>
      <c r="CU15" s="225"/>
      <c r="CV15" s="225"/>
      <c r="CW15" s="225"/>
      <c r="CX15" s="225"/>
      <c r="CY15" s="225"/>
      <c r="CZ15" s="225"/>
      <c r="DA15" s="225"/>
    </row>
    <row r="16" spans="1:105" s="5" customFormat="1" ht="24" customHeight="1">
      <c r="A16" s="93" t="s">
        <v>84</v>
      </c>
      <c r="B16" s="93"/>
      <c r="C16" s="93"/>
      <c r="D16" s="93"/>
      <c r="E16" s="93"/>
      <c r="F16" s="93"/>
      <c r="G16" s="93"/>
      <c r="H16" s="222" t="s">
        <v>153</v>
      </c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3" t="s">
        <v>144</v>
      </c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4">
        <v>4</v>
      </c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5">
        <v>7650</v>
      </c>
      <c r="CK16" s="225"/>
      <c r="CL16" s="225"/>
      <c r="CM16" s="225"/>
      <c r="CN16" s="225"/>
      <c r="CO16" s="225"/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</row>
    <row r="17" spans="1:105" s="5" customFormat="1" ht="19.5" customHeight="1">
      <c r="A17" s="93" t="s">
        <v>85</v>
      </c>
      <c r="B17" s="93"/>
      <c r="C17" s="93"/>
      <c r="D17" s="93"/>
      <c r="E17" s="93"/>
      <c r="F17" s="93"/>
      <c r="G17" s="93"/>
      <c r="H17" s="222" t="s">
        <v>175</v>
      </c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3" t="s">
        <v>144</v>
      </c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4">
        <v>5</v>
      </c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5">
        <v>3900</v>
      </c>
      <c r="CK17" s="225"/>
      <c r="CL17" s="225"/>
      <c r="CM17" s="225"/>
      <c r="CN17" s="225"/>
      <c r="CO17" s="225"/>
      <c r="CP17" s="225"/>
      <c r="CQ17" s="225"/>
      <c r="CR17" s="225"/>
      <c r="CS17" s="225"/>
      <c r="CT17" s="225"/>
      <c r="CU17" s="225"/>
      <c r="CV17" s="225"/>
      <c r="CW17" s="225"/>
      <c r="CX17" s="225"/>
      <c r="CY17" s="225"/>
      <c r="CZ17" s="225"/>
      <c r="DA17" s="225"/>
    </row>
    <row r="18" spans="1:105" s="24" customFormat="1" ht="14.25" customHeight="1">
      <c r="A18" s="135"/>
      <c r="B18" s="135"/>
      <c r="C18" s="135"/>
      <c r="D18" s="135"/>
      <c r="E18" s="135"/>
      <c r="F18" s="135"/>
      <c r="G18" s="135"/>
      <c r="H18" s="67" t="s">
        <v>10</v>
      </c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8"/>
      <c r="BD18" s="149" t="s">
        <v>11</v>
      </c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 t="s">
        <v>11</v>
      </c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226">
        <f>SUM(CJ12:DA17)</f>
        <v>79436</v>
      </c>
      <c r="CK18" s="226"/>
      <c r="CL18" s="226"/>
      <c r="CM18" s="226"/>
      <c r="CN18" s="226"/>
      <c r="CO18" s="226"/>
      <c r="CP18" s="226"/>
      <c r="CQ18" s="226"/>
      <c r="CR18" s="226"/>
      <c r="CS18" s="226"/>
      <c r="CT18" s="226"/>
      <c r="CU18" s="226"/>
      <c r="CV18" s="226"/>
      <c r="CW18" s="226"/>
      <c r="CX18" s="226"/>
      <c r="CY18" s="226"/>
      <c r="CZ18" s="226"/>
      <c r="DA18" s="226"/>
    </row>
    <row r="19" spans="1:105" ht="12" customHeight="1"/>
    <row r="21" spans="1:105" s="45" customFormat="1" ht="24" customHeight="1">
      <c r="A21" s="46"/>
      <c r="B21" s="46"/>
      <c r="C21" s="46"/>
      <c r="D21" s="74" t="s">
        <v>76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46"/>
      <c r="AE21" s="46"/>
      <c r="AF21" s="46"/>
      <c r="AG21" s="46"/>
      <c r="AH21" s="46"/>
      <c r="AI21" s="46"/>
      <c r="AJ21" s="46"/>
      <c r="AK21" s="46"/>
      <c r="AL21" s="131" t="s">
        <v>145</v>
      </c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3"/>
      <c r="DA21" s="46"/>
    </row>
    <row r="22" spans="1:105" s="45" customFormat="1" ht="14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</row>
    <row r="23" spans="1:105" s="45" customFormat="1" ht="21" customHeight="1">
      <c r="A23" s="46"/>
      <c r="B23" s="46"/>
      <c r="C23" s="46"/>
      <c r="D23" s="46"/>
      <c r="E23" s="74" t="s">
        <v>75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46"/>
      <c r="AE23" s="46"/>
      <c r="AF23" s="46"/>
      <c r="AG23" s="46"/>
      <c r="AH23" s="46"/>
      <c r="AI23" s="46"/>
      <c r="AJ23" s="46"/>
      <c r="AK23" s="46"/>
      <c r="AL23" s="131">
        <v>244</v>
      </c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3"/>
      <c r="DA23" s="46"/>
    </row>
    <row r="24" spans="1:105" s="45" customFormat="1" ht="14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</row>
    <row r="25" spans="1:105" ht="10.5" customHeight="1"/>
    <row r="26" spans="1:105" s="3" customFormat="1" ht="45" customHeight="1">
      <c r="A26" s="75" t="s">
        <v>0</v>
      </c>
      <c r="B26" s="76"/>
      <c r="C26" s="76"/>
      <c r="D26" s="76"/>
      <c r="E26" s="76"/>
      <c r="F26" s="76"/>
      <c r="G26" s="77"/>
      <c r="H26" s="75" t="s">
        <v>17</v>
      </c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7"/>
      <c r="BD26" s="75" t="s">
        <v>106</v>
      </c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7"/>
      <c r="BT26" s="75" t="s">
        <v>63</v>
      </c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7"/>
      <c r="CJ26" s="75" t="s">
        <v>64</v>
      </c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7"/>
    </row>
    <row r="27" spans="1:105" s="4" customFormat="1" ht="12.75">
      <c r="A27" s="105">
        <v>1</v>
      </c>
      <c r="B27" s="105"/>
      <c r="C27" s="105"/>
      <c r="D27" s="105"/>
      <c r="E27" s="105"/>
      <c r="F27" s="105"/>
      <c r="G27" s="105"/>
      <c r="H27" s="105">
        <v>2</v>
      </c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>
        <v>3</v>
      </c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>
        <v>4</v>
      </c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>
        <v>5</v>
      </c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</row>
    <row r="28" spans="1:105" s="5" customFormat="1" ht="24.75" hidden="1" customHeight="1">
      <c r="A28" s="93" t="s">
        <v>25</v>
      </c>
      <c r="B28" s="93"/>
      <c r="C28" s="93"/>
      <c r="D28" s="93"/>
      <c r="E28" s="93"/>
      <c r="F28" s="93"/>
      <c r="G28" s="93"/>
      <c r="H28" s="222" t="s">
        <v>128</v>
      </c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3" t="s">
        <v>144</v>
      </c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4">
        <v>1</v>
      </c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5"/>
      <c r="CK28" s="225"/>
      <c r="CL28" s="225"/>
      <c r="CM28" s="225"/>
      <c r="CN28" s="225"/>
      <c r="CO28" s="225"/>
      <c r="CP28" s="225"/>
      <c r="CQ28" s="225"/>
      <c r="CR28" s="225"/>
      <c r="CS28" s="225"/>
      <c r="CT28" s="225"/>
      <c r="CU28" s="225"/>
      <c r="CV28" s="225"/>
      <c r="CW28" s="225"/>
      <c r="CX28" s="225"/>
      <c r="CY28" s="225"/>
      <c r="CZ28" s="225"/>
      <c r="DA28" s="225"/>
    </row>
    <row r="29" spans="1:105" s="5" customFormat="1" ht="29.25" hidden="1" customHeight="1">
      <c r="A29" s="93" t="s">
        <v>29</v>
      </c>
      <c r="B29" s="93"/>
      <c r="C29" s="93"/>
      <c r="D29" s="93"/>
      <c r="E29" s="93"/>
      <c r="F29" s="93"/>
      <c r="G29" s="93"/>
      <c r="H29" s="222" t="s">
        <v>153</v>
      </c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3" t="s">
        <v>144</v>
      </c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4">
        <v>12</v>
      </c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5"/>
      <c r="CK29" s="225"/>
      <c r="CL29" s="225"/>
      <c r="CM29" s="225"/>
      <c r="CN29" s="225"/>
      <c r="CO29" s="225"/>
      <c r="CP29" s="225"/>
      <c r="CQ29" s="225"/>
      <c r="CR29" s="225"/>
      <c r="CS29" s="225"/>
      <c r="CT29" s="225"/>
      <c r="CU29" s="225"/>
      <c r="CV29" s="225"/>
      <c r="CW29" s="225"/>
      <c r="CX29" s="225"/>
      <c r="CY29" s="225"/>
      <c r="CZ29" s="225"/>
      <c r="DA29" s="225"/>
    </row>
    <row r="30" spans="1:105" s="5" customFormat="1" ht="22.5" customHeight="1">
      <c r="A30" s="93" t="s">
        <v>25</v>
      </c>
      <c r="B30" s="93"/>
      <c r="C30" s="93"/>
      <c r="D30" s="93"/>
      <c r="E30" s="93"/>
      <c r="F30" s="93"/>
      <c r="G30" s="93"/>
      <c r="H30" s="222" t="s">
        <v>167</v>
      </c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3" t="s">
        <v>144</v>
      </c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4">
        <v>1</v>
      </c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5">
        <v>2400</v>
      </c>
      <c r="CK30" s="225"/>
      <c r="CL30" s="225"/>
      <c r="CM30" s="225"/>
      <c r="CN30" s="225"/>
      <c r="CO30" s="225"/>
      <c r="CP30" s="225"/>
      <c r="CQ30" s="225"/>
      <c r="CR30" s="225"/>
      <c r="CS30" s="225"/>
      <c r="CT30" s="225"/>
      <c r="CU30" s="225"/>
      <c r="CV30" s="225"/>
      <c r="CW30" s="225"/>
      <c r="CX30" s="225"/>
      <c r="CY30" s="225"/>
      <c r="CZ30" s="225"/>
      <c r="DA30" s="225"/>
    </row>
    <row r="31" spans="1:105" s="5" customFormat="1" ht="24" customHeight="1">
      <c r="A31" s="93" t="s">
        <v>29</v>
      </c>
      <c r="B31" s="93"/>
      <c r="C31" s="93"/>
      <c r="D31" s="93"/>
      <c r="E31" s="93"/>
      <c r="F31" s="93"/>
      <c r="G31" s="93"/>
      <c r="H31" s="222" t="s">
        <v>154</v>
      </c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3" t="s">
        <v>144</v>
      </c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4">
        <v>3</v>
      </c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5">
        <v>23511</v>
      </c>
      <c r="CK31" s="225"/>
      <c r="CL31" s="225"/>
      <c r="CM31" s="225"/>
      <c r="CN31" s="225"/>
      <c r="CO31" s="225"/>
      <c r="CP31" s="225"/>
      <c r="CQ31" s="225"/>
      <c r="CR31" s="225"/>
      <c r="CS31" s="225"/>
      <c r="CT31" s="225"/>
      <c r="CU31" s="225"/>
      <c r="CV31" s="225"/>
      <c r="CW31" s="225"/>
      <c r="CX31" s="225"/>
      <c r="CY31" s="225"/>
      <c r="CZ31" s="225"/>
      <c r="DA31" s="225"/>
    </row>
    <row r="32" spans="1:105" s="5" customFormat="1" ht="24" hidden="1" customHeight="1">
      <c r="A32" s="93" t="s">
        <v>84</v>
      </c>
      <c r="B32" s="93"/>
      <c r="C32" s="93"/>
      <c r="D32" s="93"/>
      <c r="E32" s="93"/>
      <c r="F32" s="93"/>
      <c r="G32" s="93"/>
      <c r="H32" s="222" t="s">
        <v>168</v>
      </c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3" t="s">
        <v>144</v>
      </c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4">
        <v>1</v>
      </c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5"/>
      <c r="CK32" s="225"/>
      <c r="CL32" s="225"/>
      <c r="CM32" s="225"/>
      <c r="CN32" s="225"/>
      <c r="CO32" s="225"/>
      <c r="CP32" s="225"/>
      <c r="CQ32" s="225"/>
      <c r="CR32" s="225"/>
      <c r="CS32" s="225"/>
      <c r="CT32" s="225"/>
      <c r="CU32" s="225"/>
      <c r="CV32" s="225"/>
      <c r="CW32" s="225"/>
      <c r="CX32" s="225"/>
      <c r="CY32" s="225"/>
      <c r="CZ32" s="225"/>
      <c r="DA32" s="225"/>
    </row>
    <row r="33" spans="1:149" s="5" customFormat="1" ht="24" hidden="1" customHeight="1">
      <c r="A33" s="93" t="s">
        <v>85</v>
      </c>
      <c r="B33" s="93"/>
      <c r="C33" s="93"/>
      <c r="D33" s="93"/>
      <c r="E33" s="93"/>
      <c r="F33" s="93"/>
      <c r="G33" s="93"/>
      <c r="H33" s="222" t="s">
        <v>169</v>
      </c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3" t="s">
        <v>144</v>
      </c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  <c r="BR33" s="223"/>
      <c r="BS33" s="223"/>
      <c r="BT33" s="224">
        <v>1</v>
      </c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5"/>
      <c r="CK33" s="225"/>
      <c r="CL33" s="225"/>
      <c r="CM33" s="225"/>
      <c r="CN33" s="225"/>
      <c r="CO33" s="225"/>
      <c r="CP33" s="225"/>
      <c r="CQ33" s="225"/>
      <c r="CR33" s="225"/>
      <c r="CS33" s="225"/>
      <c r="CT33" s="225"/>
      <c r="CU33" s="225"/>
      <c r="CV33" s="225"/>
      <c r="CW33" s="225"/>
      <c r="CX33" s="225"/>
      <c r="CY33" s="225"/>
      <c r="CZ33" s="225"/>
      <c r="DA33" s="225"/>
    </row>
    <row r="34" spans="1:149" s="5" customFormat="1" ht="24" hidden="1" customHeight="1">
      <c r="A34" s="93" t="s">
        <v>86</v>
      </c>
      <c r="B34" s="93"/>
      <c r="C34" s="93"/>
      <c r="D34" s="93"/>
      <c r="E34" s="93"/>
      <c r="F34" s="93"/>
      <c r="G34" s="93"/>
      <c r="H34" s="222" t="s">
        <v>170</v>
      </c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3" t="s">
        <v>144</v>
      </c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23"/>
      <c r="BR34" s="223"/>
      <c r="BS34" s="223"/>
      <c r="BT34" s="224">
        <v>1</v>
      </c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5"/>
      <c r="CK34" s="225"/>
      <c r="CL34" s="225"/>
      <c r="CM34" s="225"/>
      <c r="CN34" s="225"/>
      <c r="CO34" s="225"/>
      <c r="CP34" s="225"/>
      <c r="CQ34" s="225"/>
      <c r="CR34" s="225"/>
      <c r="CS34" s="225"/>
      <c r="CT34" s="225"/>
      <c r="CU34" s="225"/>
      <c r="CV34" s="225"/>
      <c r="CW34" s="225"/>
      <c r="CX34" s="225"/>
      <c r="CY34" s="225"/>
      <c r="CZ34" s="225"/>
      <c r="DA34" s="225"/>
    </row>
    <row r="35" spans="1:149" s="5" customFormat="1" ht="24" hidden="1" customHeight="1">
      <c r="A35" s="93" t="s">
        <v>86</v>
      </c>
      <c r="B35" s="93"/>
      <c r="C35" s="93"/>
      <c r="D35" s="93"/>
      <c r="E35" s="93"/>
      <c r="F35" s="93"/>
      <c r="G35" s="93"/>
      <c r="H35" s="222" t="s">
        <v>174</v>
      </c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3" t="s">
        <v>144</v>
      </c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3"/>
      <c r="BT35" s="224">
        <v>1</v>
      </c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5"/>
      <c r="CK35" s="225"/>
      <c r="CL35" s="225"/>
      <c r="CM35" s="225"/>
      <c r="CN35" s="225"/>
      <c r="CO35" s="225"/>
      <c r="CP35" s="225"/>
      <c r="CQ35" s="225"/>
      <c r="CR35" s="225"/>
      <c r="CS35" s="225"/>
      <c r="CT35" s="225"/>
      <c r="CU35" s="225"/>
      <c r="CV35" s="225"/>
      <c r="CW35" s="225"/>
      <c r="CX35" s="225"/>
      <c r="CY35" s="225"/>
      <c r="CZ35" s="225"/>
      <c r="DA35" s="225"/>
    </row>
    <row r="36" spans="1:149" s="5" customFormat="1" ht="24" hidden="1" customHeight="1">
      <c r="A36" s="93" t="s">
        <v>74</v>
      </c>
      <c r="B36" s="93"/>
      <c r="C36" s="93"/>
      <c r="D36" s="93"/>
      <c r="E36" s="93"/>
      <c r="F36" s="93"/>
      <c r="G36" s="93"/>
      <c r="H36" s="222" t="s">
        <v>155</v>
      </c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3" t="s">
        <v>144</v>
      </c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3"/>
      <c r="BR36" s="223"/>
      <c r="BS36" s="223"/>
      <c r="BT36" s="224">
        <v>12</v>
      </c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5"/>
      <c r="CK36" s="225"/>
      <c r="CL36" s="225"/>
      <c r="CM36" s="225"/>
      <c r="CN36" s="225"/>
      <c r="CO36" s="225"/>
      <c r="CP36" s="225"/>
      <c r="CQ36" s="225"/>
      <c r="CR36" s="225"/>
      <c r="CS36" s="225"/>
      <c r="CT36" s="225"/>
      <c r="CU36" s="225"/>
      <c r="CV36" s="225"/>
      <c r="CW36" s="225"/>
      <c r="CX36" s="225"/>
      <c r="CY36" s="225"/>
      <c r="CZ36" s="225"/>
      <c r="DA36" s="225"/>
    </row>
    <row r="37" spans="1:149" s="5" customFormat="1" ht="35.25" hidden="1" customHeight="1">
      <c r="A37" s="93" t="s">
        <v>88</v>
      </c>
      <c r="B37" s="93"/>
      <c r="C37" s="93"/>
      <c r="D37" s="93"/>
      <c r="E37" s="93"/>
      <c r="F37" s="93"/>
      <c r="G37" s="93"/>
      <c r="H37" s="222" t="s">
        <v>156</v>
      </c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3" t="s">
        <v>144</v>
      </c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223"/>
      <c r="BT37" s="224">
        <v>1</v>
      </c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5"/>
      <c r="CK37" s="225"/>
      <c r="CL37" s="225"/>
      <c r="CM37" s="225"/>
      <c r="CN37" s="225"/>
      <c r="CO37" s="225"/>
      <c r="CP37" s="225"/>
      <c r="CQ37" s="225"/>
      <c r="CR37" s="225"/>
      <c r="CS37" s="225"/>
      <c r="CT37" s="225"/>
      <c r="CU37" s="225"/>
      <c r="CV37" s="225"/>
      <c r="CW37" s="225"/>
      <c r="CX37" s="225"/>
      <c r="CY37" s="225"/>
      <c r="CZ37" s="225"/>
      <c r="DA37" s="225"/>
    </row>
    <row r="38" spans="1:149" s="5" customFormat="1" ht="35.25" customHeight="1">
      <c r="A38" s="93" t="s">
        <v>35</v>
      </c>
      <c r="B38" s="93"/>
      <c r="C38" s="93"/>
      <c r="D38" s="93"/>
      <c r="E38" s="93"/>
      <c r="F38" s="93"/>
      <c r="G38" s="93"/>
      <c r="H38" s="222" t="s">
        <v>157</v>
      </c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3" t="s">
        <v>144</v>
      </c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3"/>
      <c r="BQ38" s="223"/>
      <c r="BR38" s="223"/>
      <c r="BS38" s="223"/>
      <c r="BT38" s="224">
        <v>1</v>
      </c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5">
        <v>30000</v>
      </c>
      <c r="CK38" s="225"/>
      <c r="CL38" s="225"/>
      <c r="CM38" s="225"/>
      <c r="CN38" s="225"/>
      <c r="CO38" s="225"/>
      <c r="CP38" s="225"/>
      <c r="CQ38" s="225"/>
      <c r="CR38" s="225"/>
      <c r="CS38" s="225"/>
      <c r="CT38" s="225"/>
      <c r="CU38" s="225"/>
      <c r="CV38" s="225"/>
      <c r="CW38" s="225"/>
      <c r="CX38" s="225"/>
      <c r="CY38" s="225"/>
      <c r="CZ38" s="225"/>
      <c r="DA38" s="225"/>
    </row>
    <row r="39" spans="1:149" s="5" customFormat="1" ht="26.25" hidden="1" customHeight="1">
      <c r="A39" s="93" t="s">
        <v>90</v>
      </c>
      <c r="B39" s="93"/>
      <c r="C39" s="93"/>
      <c r="D39" s="93"/>
      <c r="E39" s="93"/>
      <c r="F39" s="93"/>
      <c r="G39" s="93"/>
      <c r="H39" s="222" t="s">
        <v>158</v>
      </c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3" t="s">
        <v>144</v>
      </c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3"/>
      <c r="BR39" s="223"/>
      <c r="BS39" s="223"/>
      <c r="BT39" s="224">
        <v>1</v>
      </c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5"/>
      <c r="CK39" s="225"/>
      <c r="CL39" s="225"/>
      <c r="CM39" s="225"/>
      <c r="CN39" s="225"/>
      <c r="CO39" s="225"/>
      <c r="CP39" s="225"/>
      <c r="CQ39" s="225"/>
      <c r="CR39" s="225"/>
      <c r="CS39" s="225"/>
      <c r="CT39" s="225"/>
      <c r="CU39" s="225"/>
      <c r="CV39" s="225"/>
      <c r="CW39" s="225"/>
      <c r="CX39" s="225"/>
      <c r="CY39" s="225"/>
      <c r="CZ39" s="225"/>
      <c r="DA39" s="225"/>
    </row>
    <row r="40" spans="1:149" s="5" customFormat="1" ht="22.5" hidden="1" customHeight="1">
      <c r="A40" s="93" t="s">
        <v>85</v>
      </c>
      <c r="B40" s="93"/>
      <c r="C40" s="93"/>
      <c r="D40" s="93"/>
      <c r="E40" s="93"/>
      <c r="F40" s="93"/>
      <c r="G40" s="93"/>
      <c r="H40" s="222" t="s">
        <v>182</v>
      </c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3" t="s">
        <v>144</v>
      </c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3"/>
      <c r="BR40" s="223"/>
      <c r="BS40" s="223"/>
      <c r="BT40" s="224">
        <v>1</v>
      </c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5"/>
      <c r="CK40" s="225"/>
      <c r="CL40" s="225"/>
      <c r="CM40" s="225"/>
      <c r="CN40" s="225"/>
      <c r="CO40" s="225"/>
      <c r="CP40" s="225"/>
      <c r="CQ40" s="225"/>
      <c r="CR40" s="225"/>
      <c r="CS40" s="225"/>
      <c r="CT40" s="225"/>
      <c r="CU40" s="225"/>
      <c r="CV40" s="225"/>
      <c r="CW40" s="225"/>
      <c r="CX40" s="225"/>
      <c r="CY40" s="225"/>
      <c r="CZ40" s="225"/>
      <c r="DA40" s="225"/>
    </row>
    <row r="41" spans="1:149" s="5" customFormat="1" ht="23.25" hidden="1" customHeight="1">
      <c r="A41" s="93" t="s">
        <v>86</v>
      </c>
      <c r="B41" s="93"/>
      <c r="C41" s="93"/>
      <c r="D41" s="93"/>
      <c r="E41" s="93"/>
      <c r="F41" s="93"/>
      <c r="G41" s="93"/>
      <c r="H41" s="222" t="s">
        <v>173</v>
      </c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3" t="s">
        <v>144</v>
      </c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3"/>
      <c r="BR41" s="223"/>
      <c r="BS41" s="223"/>
      <c r="BT41" s="224">
        <v>1</v>
      </c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5"/>
      <c r="CK41" s="225"/>
      <c r="CL41" s="225"/>
      <c r="CM41" s="225"/>
      <c r="CN41" s="225"/>
      <c r="CO41" s="225"/>
      <c r="CP41" s="225"/>
      <c r="CQ41" s="225"/>
      <c r="CR41" s="225"/>
      <c r="CS41" s="225"/>
      <c r="CT41" s="225"/>
      <c r="CU41" s="225"/>
      <c r="CV41" s="225"/>
      <c r="CW41" s="225"/>
      <c r="CX41" s="225"/>
      <c r="CY41" s="225"/>
      <c r="CZ41" s="225"/>
      <c r="DA41" s="225"/>
      <c r="DY41" s="111">
        <f>44989+48462-CJ44</f>
        <v>37540</v>
      </c>
      <c r="DZ41" s="208"/>
      <c r="EA41" s="208"/>
      <c r="EB41" s="208"/>
      <c r="EC41" s="208"/>
      <c r="ED41" s="208"/>
      <c r="EE41" s="208"/>
      <c r="EF41" s="208"/>
      <c r="EG41" s="208"/>
      <c r="EH41" s="208"/>
      <c r="EI41" s="208"/>
      <c r="EJ41" s="208"/>
      <c r="EK41" s="208"/>
      <c r="EL41" s="208"/>
    </row>
    <row r="42" spans="1:149" s="5" customFormat="1" ht="21.75" hidden="1" customHeight="1">
      <c r="A42" s="93" t="s">
        <v>87</v>
      </c>
      <c r="B42" s="93"/>
      <c r="C42" s="93"/>
      <c r="D42" s="93"/>
      <c r="E42" s="93"/>
      <c r="F42" s="93"/>
      <c r="G42" s="93"/>
      <c r="H42" s="222" t="s">
        <v>159</v>
      </c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3" t="s">
        <v>144</v>
      </c>
      <c r="BE42" s="223"/>
      <c r="BF42" s="223"/>
      <c r="BG42" s="223"/>
      <c r="BH42" s="223"/>
      <c r="BI42" s="223"/>
      <c r="BJ42" s="223"/>
      <c r="BK42" s="223"/>
      <c r="BL42" s="223"/>
      <c r="BM42" s="223"/>
      <c r="BN42" s="223"/>
      <c r="BO42" s="223"/>
      <c r="BP42" s="223"/>
      <c r="BQ42" s="223"/>
      <c r="BR42" s="223"/>
      <c r="BS42" s="223"/>
      <c r="BT42" s="224">
        <v>1</v>
      </c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5"/>
      <c r="CK42" s="225"/>
      <c r="CL42" s="225"/>
      <c r="CM42" s="225"/>
      <c r="CN42" s="225"/>
      <c r="CO42" s="225"/>
      <c r="CP42" s="225"/>
      <c r="CQ42" s="225"/>
      <c r="CR42" s="225"/>
      <c r="CS42" s="225"/>
      <c r="CT42" s="225"/>
      <c r="CU42" s="225"/>
      <c r="CV42" s="225"/>
      <c r="CW42" s="225"/>
      <c r="CX42" s="225"/>
      <c r="CY42" s="225"/>
      <c r="CZ42" s="225"/>
      <c r="DA42" s="225"/>
    </row>
    <row r="43" spans="1:149" s="5" customFormat="1" ht="23.25" hidden="1" customHeight="1">
      <c r="A43" s="93" t="s">
        <v>171</v>
      </c>
      <c r="B43" s="93"/>
      <c r="C43" s="93"/>
      <c r="D43" s="93"/>
      <c r="E43" s="93"/>
      <c r="F43" s="93"/>
      <c r="G43" s="93"/>
      <c r="H43" s="222" t="s">
        <v>160</v>
      </c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3" t="s">
        <v>144</v>
      </c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3"/>
      <c r="BT43" s="224">
        <v>4</v>
      </c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5">
        <v>0</v>
      </c>
      <c r="CK43" s="225"/>
      <c r="CL43" s="225"/>
      <c r="CM43" s="225"/>
      <c r="CN43" s="225"/>
      <c r="CO43" s="225"/>
      <c r="CP43" s="225"/>
      <c r="CQ43" s="225"/>
      <c r="CR43" s="225"/>
      <c r="CS43" s="225"/>
      <c r="CT43" s="225"/>
      <c r="CU43" s="225"/>
      <c r="CV43" s="225"/>
      <c r="CW43" s="225"/>
      <c r="CX43" s="225"/>
      <c r="CY43" s="225"/>
      <c r="CZ43" s="225"/>
      <c r="DA43" s="225"/>
    </row>
    <row r="44" spans="1:149" s="24" customFormat="1" ht="15" customHeight="1">
      <c r="A44" s="135"/>
      <c r="B44" s="135"/>
      <c r="C44" s="135"/>
      <c r="D44" s="135"/>
      <c r="E44" s="135"/>
      <c r="F44" s="135"/>
      <c r="G44" s="135"/>
      <c r="H44" s="67" t="s">
        <v>10</v>
      </c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8"/>
      <c r="BD44" s="149" t="s">
        <v>11</v>
      </c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 t="s">
        <v>11</v>
      </c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226">
        <f>SUM(CJ28:DA43)</f>
        <v>55911</v>
      </c>
      <c r="CK44" s="226"/>
      <c r="CL44" s="226"/>
      <c r="CM44" s="226"/>
      <c r="CN44" s="226"/>
      <c r="CO44" s="226"/>
      <c r="CP44" s="226"/>
      <c r="CQ44" s="226"/>
      <c r="CR44" s="226"/>
      <c r="CS44" s="226"/>
      <c r="CT44" s="226"/>
      <c r="CU44" s="226"/>
      <c r="CV44" s="226"/>
      <c r="CW44" s="226"/>
      <c r="CX44" s="226"/>
      <c r="CY44" s="226"/>
      <c r="CZ44" s="226"/>
      <c r="DA44" s="226"/>
      <c r="DU44" s="205">
        <f>CJ44+CJ18</f>
        <v>135347</v>
      </c>
      <c r="DV44" s="206"/>
      <c r="DW44" s="206"/>
      <c r="DX44" s="206"/>
      <c r="DY44" s="206"/>
      <c r="DZ44" s="206"/>
      <c r="EA44" s="206"/>
      <c r="EB44" s="206"/>
      <c r="EC44" s="206"/>
      <c r="ED44" s="206"/>
      <c r="EE44" s="206"/>
      <c r="EF44" s="206"/>
      <c r="EG44" s="206"/>
      <c r="EH44" s="206"/>
      <c r="EI44" s="206"/>
      <c r="EJ44" s="206"/>
      <c r="EK44" s="206"/>
      <c r="EL44" s="206"/>
      <c r="EM44" s="206"/>
      <c r="EN44" s="206"/>
      <c r="EO44" s="206"/>
      <c r="EP44" s="206"/>
    </row>
    <row r="47" spans="1:149">
      <c r="A47" s="57"/>
      <c r="B47" s="57"/>
      <c r="C47" s="57"/>
      <c r="D47" s="57"/>
      <c r="E47" s="57"/>
      <c r="F47" s="57"/>
      <c r="G47" s="57"/>
      <c r="H47" s="74" t="s">
        <v>76</v>
      </c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57"/>
      <c r="AB47" s="57"/>
      <c r="AC47" s="57"/>
      <c r="AD47" s="57"/>
      <c r="AE47" s="57"/>
      <c r="AF47" s="57"/>
      <c r="AG47" s="57"/>
      <c r="AH47" s="131" t="s">
        <v>193</v>
      </c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  <c r="CN47" s="132"/>
      <c r="CO47" s="132"/>
      <c r="CP47" s="132"/>
      <c r="CQ47" s="132"/>
      <c r="CR47" s="132"/>
      <c r="CS47" s="132"/>
      <c r="CT47" s="132"/>
      <c r="CU47" s="132"/>
      <c r="CV47" s="132"/>
      <c r="CW47" s="132"/>
      <c r="CX47" s="132"/>
      <c r="CY47" s="132"/>
      <c r="CZ47" s="132"/>
      <c r="DA47" s="133"/>
    </row>
    <row r="48" spans="1:149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EA48" s="192">
        <f>CJ18+CJ57+CJ44</f>
        <v>637707</v>
      </c>
      <c r="EB48" s="193"/>
      <c r="EC48" s="193"/>
      <c r="ED48" s="193"/>
      <c r="EE48" s="193"/>
      <c r="EF48" s="193"/>
      <c r="EG48" s="193"/>
      <c r="EH48" s="193"/>
      <c r="EI48" s="193"/>
      <c r="EJ48" s="193"/>
      <c r="EK48" s="193"/>
      <c r="EL48" s="193"/>
      <c r="EM48" s="193"/>
      <c r="EN48" s="193"/>
      <c r="EO48" s="193"/>
      <c r="EP48" s="193"/>
      <c r="EQ48" s="193"/>
      <c r="ER48" s="193"/>
      <c r="ES48" s="193"/>
    </row>
    <row r="49" spans="1:105">
      <c r="A49" s="57"/>
      <c r="B49" s="57"/>
      <c r="C49" s="57"/>
      <c r="D49" s="57"/>
      <c r="E49" s="57"/>
      <c r="F49" s="57"/>
      <c r="G49" s="57"/>
      <c r="H49" s="74" t="s">
        <v>75</v>
      </c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57"/>
      <c r="AB49" s="57"/>
      <c r="AC49" s="57"/>
      <c r="AD49" s="57"/>
      <c r="AE49" s="57"/>
      <c r="AF49" s="57"/>
      <c r="AG49" s="57"/>
      <c r="AH49" s="131">
        <v>244</v>
      </c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  <c r="CZ49" s="132"/>
      <c r="DA49" s="133"/>
    </row>
    <row r="50" spans="1:10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</row>
    <row r="52" spans="1:105">
      <c r="A52" s="219" t="s">
        <v>0</v>
      </c>
      <c r="B52" s="220"/>
      <c r="C52" s="220"/>
      <c r="D52" s="220"/>
      <c r="E52" s="220"/>
      <c r="F52" s="220"/>
      <c r="G52" s="221"/>
      <c r="H52" s="219" t="s">
        <v>17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0"/>
      <c r="BR52" s="220"/>
      <c r="BS52" s="221"/>
      <c r="BT52" s="219" t="s">
        <v>66</v>
      </c>
      <c r="BU52" s="220"/>
      <c r="BV52" s="220"/>
      <c r="BW52" s="220"/>
      <c r="BX52" s="220"/>
      <c r="BY52" s="220"/>
      <c r="BZ52" s="220"/>
      <c r="CA52" s="220"/>
      <c r="CB52" s="220"/>
      <c r="CC52" s="220"/>
      <c r="CD52" s="220"/>
      <c r="CE52" s="220"/>
      <c r="CF52" s="220"/>
      <c r="CG52" s="220"/>
      <c r="CH52" s="220"/>
      <c r="CI52" s="221"/>
      <c r="CJ52" s="219" t="s">
        <v>67</v>
      </c>
      <c r="CK52" s="220"/>
      <c r="CL52" s="220"/>
      <c r="CM52" s="220"/>
      <c r="CN52" s="220"/>
      <c r="CO52" s="220"/>
      <c r="CP52" s="220"/>
      <c r="CQ52" s="220"/>
      <c r="CR52" s="220"/>
      <c r="CS52" s="220"/>
      <c r="CT52" s="220"/>
      <c r="CU52" s="220"/>
      <c r="CV52" s="220"/>
      <c r="CW52" s="220"/>
      <c r="CX52" s="220"/>
      <c r="CY52" s="220"/>
      <c r="CZ52" s="220"/>
      <c r="DA52" s="221"/>
    </row>
    <row r="53" spans="1:105">
      <c r="A53" s="105">
        <v>1</v>
      </c>
      <c r="B53" s="105"/>
      <c r="C53" s="105"/>
      <c r="D53" s="105"/>
      <c r="E53" s="105"/>
      <c r="F53" s="105"/>
      <c r="G53" s="105"/>
      <c r="H53" s="105">
        <v>2</v>
      </c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>
        <v>3</v>
      </c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>
        <v>4</v>
      </c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</row>
    <row r="54" spans="1:105" ht="101.25" customHeight="1">
      <c r="A54" s="93" t="s">
        <v>25</v>
      </c>
      <c r="B54" s="93"/>
      <c r="C54" s="93"/>
      <c r="D54" s="93"/>
      <c r="E54" s="93"/>
      <c r="F54" s="93"/>
      <c r="G54" s="93"/>
      <c r="H54" s="210" t="s">
        <v>195</v>
      </c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1"/>
      <c r="BP54" s="211"/>
      <c r="BQ54" s="211"/>
      <c r="BR54" s="211"/>
      <c r="BS54" s="212"/>
      <c r="BT54" s="213">
        <v>1</v>
      </c>
      <c r="BU54" s="213"/>
      <c r="BV54" s="213"/>
      <c r="BW54" s="213"/>
      <c r="BX54" s="213"/>
      <c r="BY54" s="213"/>
      <c r="BZ54" s="213"/>
      <c r="CA54" s="213"/>
      <c r="CB54" s="213"/>
      <c r="CC54" s="213"/>
      <c r="CD54" s="213"/>
      <c r="CE54" s="213"/>
      <c r="CF54" s="213"/>
      <c r="CG54" s="213"/>
      <c r="CH54" s="213"/>
      <c r="CI54" s="213"/>
      <c r="CJ54" s="214">
        <v>502360</v>
      </c>
      <c r="CK54" s="214"/>
      <c r="CL54" s="214"/>
      <c r="CM54" s="214"/>
      <c r="CN54" s="214"/>
      <c r="CO54" s="214"/>
      <c r="CP54" s="214"/>
      <c r="CQ54" s="214"/>
      <c r="CR54" s="214"/>
      <c r="CS54" s="214"/>
      <c r="CT54" s="214"/>
      <c r="CU54" s="214"/>
      <c r="CV54" s="214"/>
      <c r="CW54" s="214"/>
      <c r="CX54" s="214"/>
      <c r="CY54" s="214"/>
      <c r="CZ54" s="214"/>
      <c r="DA54" s="214"/>
    </row>
    <row r="55" spans="1:105" ht="15.75" hidden="1">
      <c r="A55" s="93" t="s">
        <v>35</v>
      </c>
      <c r="B55" s="93"/>
      <c r="C55" s="93"/>
      <c r="D55" s="93"/>
      <c r="E55" s="93"/>
      <c r="F55" s="93"/>
      <c r="G55" s="93"/>
      <c r="H55" s="210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1"/>
      <c r="BP55" s="211"/>
      <c r="BQ55" s="211"/>
      <c r="BR55" s="211"/>
      <c r="BS55" s="212"/>
      <c r="BT55" s="213"/>
      <c r="BU55" s="213"/>
      <c r="BV55" s="213"/>
      <c r="BW55" s="213"/>
      <c r="BX55" s="213"/>
      <c r="BY55" s="213"/>
      <c r="BZ55" s="213"/>
      <c r="CA55" s="213"/>
      <c r="CB55" s="213"/>
      <c r="CC55" s="213"/>
      <c r="CD55" s="213"/>
      <c r="CE55" s="213"/>
      <c r="CF55" s="213"/>
      <c r="CG55" s="213"/>
      <c r="CH55" s="213"/>
      <c r="CI55" s="213"/>
      <c r="CJ55" s="214"/>
      <c r="CK55" s="214"/>
      <c r="CL55" s="214"/>
      <c r="CM55" s="214"/>
      <c r="CN55" s="214"/>
      <c r="CO55" s="214"/>
      <c r="CP55" s="214"/>
      <c r="CQ55" s="214"/>
      <c r="CR55" s="214"/>
      <c r="CS55" s="214"/>
      <c r="CT55" s="214"/>
      <c r="CU55" s="214"/>
      <c r="CV55" s="214"/>
      <c r="CW55" s="214"/>
      <c r="CX55" s="214"/>
      <c r="CY55" s="214"/>
      <c r="CZ55" s="214"/>
      <c r="DA55" s="214"/>
    </row>
    <row r="56" spans="1:105" ht="15.75" hidden="1">
      <c r="A56" s="93" t="s">
        <v>74</v>
      </c>
      <c r="B56" s="93"/>
      <c r="C56" s="93"/>
      <c r="D56" s="93"/>
      <c r="E56" s="93"/>
      <c r="F56" s="93"/>
      <c r="G56" s="93"/>
      <c r="H56" s="210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1"/>
      <c r="BK56" s="211"/>
      <c r="BL56" s="211"/>
      <c r="BM56" s="211"/>
      <c r="BN56" s="211"/>
      <c r="BO56" s="211"/>
      <c r="BP56" s="211"/>
      <c r="BQ56" s="211"/>
      <c r="BR56" s="211"/>
      <c r="BS56" s="212"/>
      <c r="BT56" s="213"/>
      <c r="BU56" s="213"/>
      <c r="BV56" s="213"/>
      <c r="BW56" s="213"/>
      <c r="BX56" s="213"/>
      <c r="BY56" s="213"/>
      <c r="BZ56" s="213"/>
      <c r="CA56" s="213"/>
      <c r="CB56" s="213"/>
      <c r="CC56" s="213"/>
      <c r="CD56" s="213"/>
      <c r="CE56" s="213"/>
      <c r="CF56" s="213"/>
      <c r="CG56" s="213"/>
      <c r="CH56" s="213"/>
      <c r="CI56" s="213"/>
      <c r="CJ56" s="214"/>
      <c r="CK56" s="214"/>
      <c r="CL56" s="214"/>
      <c r="CM56" s="214"/>
      <c r="CN56" s="214"/>
      <c r="CO56" s="214"/>
      <c r="CP56" s="214"/>
      <c r="CQ56" s="214"/>
      <c r="CR56" s="214"/>
      <c r="CS56" s="214"/>
      <c r="CT56" s="214"/>
      <c r="CU56" s="214"/>
      <c r="CV56" s="214"/>
      <c r="CW56" s="214"/>
      <c r="CX56" s="214"/>
      <c r="CY56" s="214"/>
      <c r="CZ56" s="214"/>
      <c r="DA56" s="214"/>
    </row>
    <row r="57" spans="1:105" ht="15.75">
      <c r="A57" s="135"/>
      <c r="B57" s="135"/>
      <c r="C57" s="135"/>
      <c r="D57" s="135"/>
      <c r="E57" s="135"/>
      <c r="F57" s="135"/>
      <c r="G57" s="135"/>
      <c r="H57" s="215" t="s">
        <v>10</v>
      </c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7"/>
      <c r="BT57" s="149" t="s">
        <v>11</v>
      </c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218">
        <f>SUM(CJ54:DA56)</f>
        <v>502360</v>
      </c>
      <c r="CK57" s="218"/>
      <c r="CL57" s="218"/>
      <c r="CM57" s="218"/>
      <c r="CN57" s="218"/>
      <c r="CO57" s="218"/>
      <c r="CP57" s="218"/>
      <c r="CQ57" s="218"/>
      <c r="CR57" s="218"/>
      <c r="CS57" s="218"/>
      <c r="CT57" s="218"/>
      <c r="CU57" s="218"/>
      <c r="CV57" s="218"/>
      <c r="CW57" s="218"/>
      <c r="CX57" s="218"/>
      <c r="CY57" s="218"/>
      <c r="CZ57" s="218"/>
      <c r="DA57" s="218"/>
    </row>
  </sheetData>
  <mergeCells count="180">
    <mergeCell ref="DY41:EL41"/>
    <mergeCell ref="CJ16:DA16"/>
    <mergeCell ref="A35:G35"/>
    <mergeCell ref="H35:BC35"/>
    <mergeCell ref="BD35:BS35"/>
    <mergeCell ref="BT35:CI35"/>
    <mergeCell ref="CJ35:DA35"/>
    <mergeCell ref="A28:G28"/>
    <mergeCell ref="H28:BC28"/>
    <mergeCell ref="BD28:BS28"/>
    <mergeCell ref="BT28:CI28"/>
    <mergeCell ref="H34:BC34"/>
    <mergeCell ref="BD34:BS34"/>
    <mergeCell ref="BT34:CI34"/>
    <mergeCell ref="CJ34:DA34"/>
    <mergeCell ref="BT38:CI38"/>
    <mergeCell ref="CJ28:DA28"/>
    <mergeCell ref="A30:G30"/>
    <mergeCell ref="H30:BC30"/>
    <mergeCell ref="BD30:BS30"/>
    <mergeCell ref="BT30:CI30"/>
    <mergeCell ref="CJ30:DA30"/>
    <mergeCell ref="A29:G29"/>
    <mergeCell ref="H29:BC29"/>
    <mergeCell ref="DU44:EP44"/>
    <mergeCell ref="A31:G31"/>
    <mergeCell ref="H31:BC31"/>
    <mergeCell ref="BD31:BS31"/>
    <mergeCell ref="BT31:CI31"/>
    <mergeCell ref="CJ31:DA31"/>
    <mergeCell ref="A44:G44"/>
    <mergeCell ref="H44:BC44"/>
    <mergeCell ref="BD44:BS44"/>
    <mergeCell ref="BT44:CI44"/>
    <mergeCell ref="CJ44:DA44"/>
    <mergeCell ref="A43:G43"/>
    <mergeCell ref="H43:BC43"/>
    <mergeCell ref="BD43:BS43"/>
    <mergeCell ref="BT43:CI43"/>
    <mergeCell ref="CJ43:DA43"/>
    <mergeCell ref="A36:G36"/>
    <mergeCell ref="H36:BC36"/>
    <mergeCell ref="BD36:BS36"/>
    <mergeCell ref="BT36:CI36"/>
    <mergeCell ref="CJ36:DA36"/>
    <mergeCell ref="A38:G38"/>
    <mergeCell ref="H38:BC38"/>
    <mergeCell ref="BD38:BS38"/>
    <mergeCell ref="BD29:BS29"/>
    <mergeCell ref="BT29:CI29"/>
    <mergeCell ref="CJ29:DA29"/>
    <mergeCell ref="CJ38:DA38"/>
    <mergeCell ref="A37:G37"/>
    <mergeCell ref="H37:BC37"/>
    <mergeCell ref="BD37:BS37"/>
    <mergeCell ref="BT37:CI37"/>
    <mergeCell ref="CJ37:DA37"/>
    <mergeCell ref="A33:G33"/>
    <mergeCell ref="H33:BC33"/>
    <mergeCell ref="BD33:BS33"/>
    <mergeCell ref="BT33:CI33"/>
    <mergeCell ref="CJ33:DA33"/>
    <mergeCell ref="A34:G34"/>
    <mergeCell ref="A13:G13"/>
    <mergeCell ref="H13:BC13"/>
    <mergeCell ref="BD13:BS13"/>
    <mergeCell ref="BT13:CI13"/>
    <mergeCell ref="CJ13:DA13"/>
    <mergeCell ref="D21:AC21"/>
    <mergeCell ref="AL21:CZ21"/>
    <mergeCell ref="E23:AC23"/>
    <mergeCell ref="AL23:CZ23"/>
    <mergeCell ref="A18:G18"/>
    <mergeCell ref="H18:BC18"/>
    <mergeCell ref="BD18:BS18"/>
    <mergeCell ref="BT18:CI18"/>
    <mergeCell ref="CJ18:DA18"/>
    <mergeCell ref="A17:G17"/>
    <mergeCell ref="H17:BC17"/>
    <mergeCell ref="BD17:BS17"/>
    <mergeCell ref="BT17:CI17"/>
    <mergeCell ref="CJ17:DA17"/>
    <mergeCell ref="A15:G15"/>
    <mergeCell ref="H15:BC15"/>
    <mergeCell ref="BD15:BS15"/>
    <mergeCell ref="BT15:CI15"/>
    <mergeCell ref="CJ15:DA15"/>
    <mergeCell ref="A12:G12"/>
    <mergeCell ref="H12:BC12"/>
    <mergeCell ref="BD12:BS12"/>
    <mergeCell ref="BT12:CI12"/>
    <mergeCell ref="CJ12:DA12"/>
    <mergeCell ref="A11:G11"/>
    <mergeCell ref="H11:BC11"/>
    <mergeCell ref="BD11:BS11"/>
    <mergeCell ref="BT11:CI11"/>
    <mergeCell ref="CJ11:DA11"/>
    <mergeCell ref="A3:DA3"/>
    <mergeCell ref="A10:G10"/>
    <mergeCell ref="H10:BC10"/>
    <mergeCell ref="BD10:BS10"/>
    <mergeCell ref="BT10:CI10"/>
    <mergeCell ref="CJ10:DA10"/>
    <mergeCell ref="D5:AC5"/>
    <mergeCell ref="E7:AC7"/>
    <mergeCell ref="AL5:CZ5"/>
    <mergeCell ref="AL7:CZ7"/>
    <mergeCell ref="A42:G42"/>
    <mergeCell ref="H42:BC42"/>
    <mergeCell ref="BD42:BS42"/>
    <mergeCell ref="BT42:CI42"/>
    <mergeCell ref="CJ42:DA42"/>
    <mergeCell ref="A41:G41"/>
    <mergeCell ref="H41:BC41"/>
    <mergeCell ref="BD41:BS41"/>
    <mergeCell ref="BT41:CI41"/>
    <mergeCell ref="CJ41:DA41"/>
    <mergeCell ref="A40:G40"/>
    <mergeCell ref="H40:BC40"/>
    <mergeCell ref="BD40:BS40"/>
    <mergeCell ref="BT40:CI40"/>
    <mergeCell ref="CJ40:DA40"/>
    <mergeCell ref="A39:G39"/>
    <mergeCell ref="H39:BC39"/>
    <mergeCell ref="BD39:BS39"/>
    <mergeCell ref="BT39:CI39"/>
    <mergeCell ref="CJ39:DA39"/>
    <mergeCell ref="A14:G14"/>
    <mergeCell ref="H14:BC14"/>
    <mergeCell ref="BD14:BS14"/>
    <mergeCell ref="BT14:CI14"/>
    <mergeCell ref="CJ14:DA14"/>
    <mergeCell ref="A32:G32"/>
    <mergeCell ref="H32:BC32"/>
    <mergeCell ref="BD32:BS32"/>
    <mergeCell ref="BT32:CI32"/>
    <mergeCell ref="CJ32:DA32"/>
    <mergeCell ref="A26:G26"/>
    <mergeCell ref="H26:BC26"/>
    <mergeCell ref="BD26:BS26"/>
    <mergeCell ref="BT26:CI26"/>
    <mergeCell ref="CJ26:DA26"/>
    <mergeCell ref="A27:G27"/>
    <mergeCell ref="H27:BC27"/>
    <mergeCell ref="BD27:BS27"/>
    <mergeCell ref="BT27:CI27"/>
    <mergeCell ref="CJ27:DA27"/>
    <mergeCell ref="A16:G16"/>
    <mergeCell ref="H16:BC16"/>
    <mergeCell ref="BD16:BS16"/>
    <mergeCell ref="BT16:CI16"/>
    <mergeCell ref="H47:Z47"/>
    <mergeCell ref="AH47:DA47"/>
    <mergeCell ref="H49:Z49"/>
    <mergeCell ref="AH49:DA49"/>
    <mergeCell ref="A52:G52"/>
    <mergeCell ref="H52:BS52"/>
    <mergeCell ref="BT52:CI52"/>
    <mergeCell ref="CJ52:DA52"/>
    <mergeCell ref="A53:G53"/>
    <mergeCell ref="H53:BS53"/>
    <mergeCell ref="BT53:CI53"/>
    <mergeCell ref="CJ53:DA53"/>
    <mergeCell ref="A56:G56"/>
    <mergeCell ref="H56:BS56"/>
    <mergeCell ref="BT56:CI56"/>
    <mergeCell ref="CJ56:DA56"/>
    <mergeCell ref="A57:G57"/>
    <mergeCell ref="H57:BS57"/>
    <mergeCell ref="BT57:CI57"/>
    <mergeCell ref="CJ57:DA57"/>
    <mergeCell ref="EA48:ES48"/>
    <mergeCell ref="A54:G54"/>
    <mergeCell ref="H54:BS54"/>
    <mergeCell ref="BT54:CI54"/>
    <mergeCell ref="CJ54:DA54"/>
    <mergeCell ref="A55:G55"/>
    <mergeCell ref="H55:BS55"/>
    <mergeCell ref="BT55:CI55"/>
    <mergeCell ref="CJ55:DA5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справочник!$C$2:$C$8</xm:f>
          </x14:formula1>
          <xm:sqref>AL5:CZ5</xm:sqref>
        </x14:dataValidation>
        <x14:dataValidation type="list" allowBlank="1" showInputMessage="1" showErrorMessage="1">
          <x14:formula1>
            <xm:f>справочник!$A$2:$A$235</xm:f>
          </x14:formula1>
          <xm:sqref>BT12:CI13</xm:sqref>
        </x14:dataValidation>
        <x14:dataValidation type="list" allowBlank="1" showInputMessage="1" showErrorMessage="1">
          <x14:formula1>
            <xm:f>справочник!$M$2:$M$80</xm:f>
          </x14:formula1>
          <xm:sqref>AL7:CZ7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ER46"/>
  <sheetViews>
    <sheetView topLeftCell="A17" workbookViewId="0">
      <selection activeCell="BW39" sqref="BV39:BW40"/>
    </sheetView>
  </sheetViews>
  <sheetFormatPr defaultColWidth="0.85546875" defaultRowHeight="15"/>
  <cols>
    <col min="1" max="16384" width="0.85546875" style="2"/>
  </cols>
  <sheetData>
    <row r="1" spans="1:105" ht="3" customHeight="1"/>
    <row r="2" spans="1:105" ht="12" customHeight="1"/>
    <row r="3" spans="1:105" s="6" customFormat="1" ht="14.25">
      <c r="A3" s="74" t="s">
        <v>161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</row>
    <row r="4" spans="1:105" s="29" customFormat="1" ht="14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</row>
    <row r="5" spans="1:105" s="29" customFormat="1" ht="31.5" customHeight="1">
      <c r="A5" s="28"/>
      <c r="B5" s="28"/>
      <c r="C5" s="28"/>
      <c r="D5" s="28"/>
      <c r="E5" s="28"/>
      <c r="F5" s="28"/>
      <c r="G5" s="28"/>
      <c r="H5" s="74" t="s">
        <v>76</v>
      </c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28"/>
      <c r="AB5" s="28"/>
      <c r="AC5" s="28"/>
      <c r="AD5" s="28"/>
      <c r="AE5" s="28"/>
      <c r="AF5" s="28"/>
      <c r="AG5" s="28"/>
      <c r="AH5" s="131" t="s">
        <v>116</v>
      </c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3"/>
    </row>
    <row r="6" spans="1:105" s="29" customFormat="1" ht="14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</row>
    <row r="7" spans="1:105" s="29" customFormat="1" ht="16.5" customHeight="1">
      <c r="A7" s="28"/>
      <c r="B7" s="28"/>
      <c r="C7" s="28"/>
      <c r="D7" s="28"/>
      <c r="E7" s="28"/>
      <c r="F7" s="28"/>
      <c r="G7" s="28"/>
      <c r="H7" s="74" t="s">
        <v>75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28"/>
      <c r="AB7" s="28"/>
      <c r="AC7" s="28"/>
      <c r="AD7" s="28"/>
      <c r="AE7" s="28"/>
      <c r="AF7" s="28"/>
      <c r="AG7" s="28"/>
      <c r="AH7" s="131">
        <v>244.11199999999999</v>
      </c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3"/>
    </row>
    <row r="8" spans="1:105" s="29" customFormat="1" ht="14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</row>
    <row r="9" spans="1:105" ht="10.5" customHeight="1"/>
    <row r="10" spans="1:105" ht="30" customHeight="1">
      <c r="A10" s="219" t="s">
        <v>0</v>
      </c>
      <c r="B10" s="220"/>
      <c r="C10" s="220"/>
      <c r="D10" s="220"/>
      <c r="E10" s="220"/>
      <c r="F10" s="220"/>
      <c r="G10" s="221"/>
      <c r="H10" s="219" t="s">
        <v>17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1"/>
      <c r="BT10" s="219" t="s">
        <v>66</v>
      </c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1"/>
      <c r="CJ10" s="219" t="s">
        <v>67</v>
      </c>
      <c r="CK10" s="220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  <c r="CW10" s="220"/>
      <c r="CX10" s="220"/>
      <c r="CY10" s="220"/>
      <c r="CZ10" s="220"/>
      <c r="DA10" s="221"/>
    </row>
    <row r="11" spans="1:105" s="1" customFormat="1" ht="12.75">
      <c r="A11" s="105">
        <v>1</v>
      </c>
      <c r="B11" s="105"/>
      <c r="C11" s="105"/>
      <c r="D11" s="105"/>
      <c r="E11" s="105"/>
      <c r="F11" s="105"/>
      <c r="G11" s="105"/>
      <c r="H11" s="105">
        <v>2</v>
      </c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>
        <v>3</v>
      </c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>
        <v>4</v>
      </c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</row>
    <row r="12" spans="1:105" ht="15" customHeight="1">
      <c r="A12" s="93" t="s">
        <v>25</v>
      </c>
      <c r="B12" s="93"/>
      <c r="C12" s="93"/>
      <c r="D12" s="93"/>
      <c r="E12" s="93"/>
      <c r="F12" s="93"/>
      <c r="G12" s="93"/>
      <c r="H12" s="210" t="s">
        <v>131</v>
      </c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2"/>
      <c r="BT12" s="224">
        <v>4</v>
      </c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14">
        <f>59294.74+10500</f>
        <v>69794.739999999991</v>
      </c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</row>
    <row r="13" spans="1:105" ht="15" customHeight="1">
      <c r="A13" s="93" t="s">
        <v>29</v>
      </c>
      <c r="B13" s="93"/>
      <c r="C13" s="93"/>
      <c r="D13" s="93"/>
      <c r="E13" s="93"/>
      <c r="F13" s="93"/>
      <c r="G13" s="93"/>
      <c r="H13" s="210" t="s">
        <v>132</v>
      </c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2"/>
      <c r="BT13" s="224">
        <v>12</v>
      </c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14">
        <v>27892.560000000001</v>
      </c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</row>
    <row r="14" spans="1:105" ht="15" customHeight="1">
      <c r="A14" s="93" t="s">
        <v>35</v>
      </c>
      <c r="B14" s="93"/>
      <c r="C14" s="93"/>
      <c r="D14" s="93"/>
      <c r="E14" s="93"/>
      <c r="F14" s="93"/>
      <c r="G14" s="93"/>
      <c r="H14" s="210" t="s">
        <v>133</v>
      </c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2"/>
      <c r="BT14" s="224">
        <v>12</v>
      </c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14">
        <v>960000</v>
      </c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</row>
    <row r="15" spans="1:105" ht="15" customHeight="1">
      <c r="A15" s="93" t="s">
        <v>74</v>
      </c>
      <c r="B15" s="93"/>
      <c r="C15" s="93"/>
      <c r="D15" s="93"/>
      <c r="E15" s="93"/>
      <c r="F15" s="93"/>
      <c r="G15" s="93"/>
      <c r="H15" s="210" t="s">
        <v>185</v>
      </c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2"/>
      <c r="BT15" s="224">
        <v>12</v>
      </c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14">
        <v>32500</v>
      </c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</row>
    <row r="16" spans="1:105" ht="15" hidden="1" customHeight="1">
      <c r="A16" s="93" t="s">
        <v>84</v>
      </c>
      <c r="B16" s="93"/>
      <c r="C16" s="93"/>
      <c r="D16" s="93"/>
      <c r="E16" s="93"/>
      <c r="F16" s="93"/>
      <c r="G16" s="93"/>
      <c r="H16" s="210" t="s">
        <v>162</v>
      </c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2"/>
      <c r="BT16" s="224">
        <v>1</v>
      </c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</row>
    <row r="17" spans="1:148" s="29" customFormat="1" ht="15" customHeight="1">
      <c r="A17" s="135"/>
      <c r="B17" s="135"/>
      <c r="C17" s="135"/>
      <c r="D17" s="135"/>
      <c r="E17" s="135"/>
      <c r="F17" s="135"/>
      <c r="G17" s="135"/>
      <c r="H17" s="215" t="s">
        <v>10</v>
      </c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7"/>
      <c r="BT17" s="149" t="s">
        <v>11</v>
      </c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227">
        <f>SUM(CJ12:DA16)</f>
        <v>1090187.3</v>
      </c>
      <c r="CK17" s="227"/>
      <c r="CL17" s="227"/>
      <c r="CM17" s="227"/>
      <c r="CN17" s="227"/>
      <c r="CO17" s="227"/>
      <c r="CP17" s="227"/>
      <c r="CQ17" s="227"/>
      <c r="CR17" s="227"/>
      <c r="CS17" s="227"/>
      <c r="CT17" s="227"/>
      <c r="CU17" s="227"/>
      <c r="CV17" s="227"/>
      <c r="CW17" s="227"/>
      <c r="CX17" s="227"/>
      <c r="CY17" s="227"/>
      <c r="CZ17" s="227"/>
      <c r="DA17" s="227"/>
    </row>
    <row r="18" spans="1:148" ht="12" customHeight="1"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</row>
    <row r="20" spans="1:148" s="51" customFormat="1" ht="31.5" customHeight="1">
      <c r="A20" s="50"/>
      <c r="B20" s="50"/>
      <c r="C20" s="50"/>
      <c r="D20" s="50"/>
      <c r="E20" s="50"/>
      <c r="F20" s="50"/>
      <c r="G20" s="50"/>
      <c r="H20" s="74" t="s">
        <v>76</v>
      </c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50"/>
      <c r="AB20" s="50"/>
      <c r="AC20" s="50"/>
      <c r="AD20" s="50"/>
      <c r="AE20" s="50"/>
      <c r="AF20" s="50"/>
      <c r="AG20" s="50"/>
      <c r="AH20" s="131" t="s">
        <v>145</v>
      </c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3"/>
    </row>
    <row r="21" spans="1:148" s="51" customFormat="1" ht="14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</row>
    <row r="22" spans="1:148" s="51" customFormat="1" ht="16.5" customHeight="1">
      <c r="A22" s="50"/>
      <c r="B22" s="50"/>
      <c r="C22" s="50"/>
      <c r="D22" s="50"/>
      <c r="E22" s="50"/>
      <c r="F22" s="50"/>
      <c r="G22" s="50"/>
      <c r="H22" s="74" t="s">
        <v>75</v>
      </c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50"/>
      <c r="AB22" s="50"/>
      <c r="AC22" s="50"/>
      <c r="AD22" s="50"/>
      <c r="AE22" s="50"/>
      <c r="AF22" s="50"/>
      <c r="AG22" s="50"/>
      <c r="AH22" s="131">
        <v>244</v>
      </c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3"/>
    </row>
    <row r="23" spans="1:148" s="51" customFormat="1" ht="14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</row>
    <row r="24" spans="1:148" ht="10.5" customHeight="1"/>
    <row r="25" spans="1:148" ht="30" customHeight="1">
      <c r="A25" s="219" t="s">
        <v>0</v>
      </c>
      <c r="B25" s="220"/>
      <c r="C25" s="220"/>
      <c r="D25" s="220"/>
      <c r="E25" s="220"/>
      <c r="F25" s="220"/>
      <c r="G25" s="221"/>
      <c r="H25" s="219" t="s">
        <v>17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1"/>
      <c r="BT25" s="219" t="s">
        <v>66</v>
      </c>
      <c r="BU25" s="220"/>
      <c r="BV25" s="220"/>
      <c r="BW25" s="220"/>
      <c r="BX25" s="220"/>
      <c r="BY25" s="220"/>
      <c r="BZ25" s="220"/>
      <c r="CA25" s="220"/>
      <c r="CB25" s="220"/>
      <c r="CC25" s="220"/>
      <c r="CD25" s="220"/>
      <c r="CE25" s="220"/>
      <c r="CF25" s="220"/>
      <c r="CG25" s="220"/>
      <c r="CH25" s="220"/>
      <c r="CI25" s="221"/>
      <c r="CJ25" s="219" t="s">
        <v>67</v>
      </c>
      <c r="CK25" s="220"/>
      <c r="CL25" s="220"/>
      <c r="CM25" s="220"/>
      <c r="CN25" s="220"/>
      <c r="CO25" s="220"/>
      <c r="CP25" s="220"/>
      <c r="CQ25" s="220"/>
      <c r="CR25" s="220"/>
      <c r="CS25" s="220"/>
      <c r="CT25" s="220"/>
      <c r="CU25" s="220"/>
      <c r="CV25" s="220"/>
      <c r="CW25" s="220"/>
      <c r="CX25" s="220"/>
      <c r="CY25" s="220"/>
      <c r="CZ25" s="220"/>
      <c r="DA25" s="221"/>
    </row>
    <row r="26" spans="1:148" s="1" customFormat="1" ht="12.75">
      <c r="A26" s="105">
        <v>1</v>
      </c>
      <c r="B26" s="105"/>
      <c r="C26" s="105"/>
      <c r="D26" s="105"/>
      <c r="E26" s="105"/>
      <c r="F26" s="105"/>
      <c r="G26" s="105"/>
      <c r="H26" s="105">
        <v>2</v>
      </c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>
        <v>3</v>
      </c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>
        <v>4</v>
      </c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</row>
    <row r="27" spans="1:148" ht="15" customHeight="1">
      <c r="A27" s="93" t="s">
        <v>25</v>
      </c>
      <c r="B27" s="93"/>
      <c r="C27" s="93"/>
      <c r="D27" s="93"/>
      <c r="E27" s="93"/>
      <c r="F27" s="93"/>
      <c r="G27" s="93"/>
      <c r="H27" s="210" t="s">
        <v>162</v>
      </c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2"/>
      <c r="BT27" s="224">
        <v>1</v>
      </c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14">
        <v>2000</v>
      </c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  <c r="DA27" s="214"/>
    </row>
    <row r="28" spans="1:148" ht="15" customHeight="1">
      <c r="A28" s="93" t="s">
        <v>29</v>
      </c>
      <c r="B28" s="93"/>
      <c r="C28" s="93"/>
      <c r="D28" s="93"/>
      <c r="E28" s="93"/>
      <c r="F28" s="93"/>
      <c r="G28" s="93"/>
      <c r="H28" s="210" t="s">
        <v>163</v>
      </c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2"/>
      <c r="BT28" s="224">
        <v>1</v>
      </c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14">
        <v>17500</v>
      </c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  <c r="DA28" s="214"/>
    </row>
    <row r="29" spans="1:148" ht="15" customHeight="1">
      <c r="A29" s="93" t="s">
        <v>35</v>
      </c>
      <c r="B29" s="93"/>
      <c r="C29" s="93"/>
      <c r="D29" s="93"/>
      <c r="E29" s="93"/>
      <c r="F29" s="93"/>
      <c r="G29" s="93"/>
      <c r="H29" s="210" t="s">
        <v>184</v>
      </c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2"/>
      <c r="BT29" s="224">
        <v>1</v>
      </c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14">
        <v>850</v>
      </c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  <c r="DA29" s="214"/>
      <c r="DY29" s="192"/>
      <c r="DZ29" s="193"/>
      <c r="EA29" s="193"/>
      <c r="EB29" s="193"/>
      <c r="EC29" s="193"/>
      <c r="ED29" s="193"/>
      <c r="EE29" s="193"/>
      <c r="EF29" s="193"/>
      <c r="EG29" s="193"/>
      <c r="EH29" s="193"/>
      <c r="EI29" s="193"/>
      <c r="EJ29" s="193"/>
      <c r="EK29" s="193"/>
      <c r="EL29" s="193"/>
      <c r="EM29" s="193"/>
      <c r="EN29" s="193"/>
      <c r="EO29" s="193"/>
      <c r="EP29" s="193"/>
      <c r="EQ29" s="193"/>
      <c r="ER29" s="193"/>
    </row>
    <row r="30" spans="1:148" ht="30.75" customHeight="1">
      <c r="A30" s="93" t="s">
        <v>74</v>
      </c>
      <c r="B30" s="93"/>
      <c r="C30" s="93"/>
      <c r="D30" s="93"/>
      <c r="E30" s="93"/>
      <c r="F30" s="93"/>
      <c r="G30" s="93"/>
      <c r="H30" s="210" t="s">
        <v>180</v>
      </c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2"/>
      <c r="BT30" s="224">
        <v>9</v>
      </c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14">
        <v>260000</v>
      </c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  <c r="DA30" s="214"/>
    </row>
    <row r="31" spans="1:148" ht="15" hidden="1" customHeight="1">
      <c r="A31" s="93" t="s">
        <v>74</v>
      </c>
      <c r="B31" s="93"/>
      <c r="C31" s="93"/>
      <c r="D31" s="93"/>
      <c r="E31" s="93"/>
      <c r="F31" s="93"/>
      <c r="G31" s="93"/>
      <c r="H31" s="210" t="s">
        <v>192</v>
      </c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  <c r="BS31" s="212"/>
      <c r="BT31" s="224">
        <v>1</v>
      </c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  <c r="DA31" s="214"/>
    </row>
    <row r="32" spans="1:148" ht="15" hidden="1" customHeight="1">
      <c r="A32" s="93" t="s">
        <v>84</v>
      </c>
      <c r="B32" s="93"/>
      <c r="C32" s="93"/>
      <c r="D32" s="93"/>
      <c r="E32" s="93"/>
      <c r="F32" s="93"/>
      <c r="G32" s="93"/>
      <c r="H32" s="210" t="s">
        <v>185</v>
      </c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2"/>
      <c r="BT32" s="224">
        <v>1</v>
      </c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  <c r="DA32" s="214"/>
    </row>
    <row r="33" spans="1:140" s="51" customFormat="1" ht="15" customHeight="1">
      <c r="A33" s="135"/>
      <c r="B33" s="135"/>
      <c r="C33" s="135"/>
      <c r="D33" s="135"/>
      <c r="E33" s="135"/>
      <c r="F33" s="135"/>
      <c r="G33" s="135"/>
      <c r="H33" s="215" t="s">
        <v>10</v>
      </c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7"/>
      <c r="BT33" s="149" t="s">
        <v>11</v>
      </c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227">
        <f>SUM(CJ27:DA32)</f>
        <v>280350</v>
      </c>
      <c r="CK33" s="227"/>
      <c r="CL33" s="227"/>
      <c r="CM33" s="227"/>
      <c r="CN33" s="227"/>
      <c r="CO33" s="227"/>
      <c r="CP33" s="227"/>
      <c r="CQ33" s="227"/>
      <c r="CR33" s="227"/>
      <c r="CS33" s="227"/>
      <c r="CT33" s="227"/>
      <c r="CU33" s="227"/>
      <c r="CV33" s="227"/>
      <c r="CW33" s="227"/>
      <c r="CX33" s="227"/>
      <c r="CY33" s="227"/>
      <c r="CZ33" s="227"/>
      <c r="DA33" s="227"/>
      <c r="DQ33" s="228">
        <f>CJ17+CJ33+CJ46</f>
        <v>1545542.46</v>
      </c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</row>
    <row r="36" spans="1:140">
      <c r="A36" s="56"/>
      <c r="B36" s="56"/>
      <c r="C36" s="56"/>
      <c r="D36" s="56"/>
      <c r="E36" s="56"/>
      <c r="F36" s="56"/>
      <c r="G36" s="56"/>
      <c r="H36" s="74" t="s">
        <v>76</v>
      </c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56"/>
      <c r="AB36" s="56"/>
      <c r="AC36" s="56"/>
      <c r="AD36" s="56"/>
      <c r="AE36" s="56"/>
      <c r="AF36" s="56"/>
      <c r="AG36" s="56"/>
      <c r="AH36" s="131" t="s">
        <v>193</v>
      </c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3"/>
    </row>
    <row r="37" spans="1:140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</row>
    <row r="38" spans="1:140">
      <c r="A38" s="56"/>
      <c r="B38" s="56"/>
      <c r="C38" s="56"/>
      <c r="D38" s="56"/>
      <c r="E38" s="56"/>
      <c r="F38" s="56"/>
      <c r="G38" s="56"/>
      <c r="H38" s="74" t="s">
        <v>75</v>
      </c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56"/>
      <c r="AB38" s="56"/>
      <c r="AC38" s="56"/>
      <c r="AD38" s="56"/>
      <c r="AE38" s="56"/>
      <c r="AF38" s="56"/>
      <c r="AG38" s="56"/>
      <c r="AH38" s="131">
        <v>244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3"/>
    </row>
    <row r="39" spans="1:140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</row>
    <row r="41" spans="1:140">
      <c r="A41" s="219" t="s">
        <v>0</v>
      </c>
      <c r="B41" s="220"/>
      <c r="C41" s="220"/>
      <c r="D41" s="220"/>
      <c r="E41" s="220"/>
      <c r="F41" s="220"/>
      <c r="G41" s="221"/>
      <c r="H41" s="219" t="s">
        <v>17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21"/>
      <c r="BT41" s="219" t="s">
        <v>66</v>
      </c>
      <c r="BU41" s="220"/>
      <c r="BV41" s="220"/>
      <c r="BW41" s="220"/>
      <c r="BX41" s="220"/>
      <c r="BY41" s="220"/>
      <c r="BZ41" s="220"/>
      <c r="CA41" s="220"/>
      <c r="CB41" s="220"/>
      <c r="CC41" s="220"/>
      <c r="CD41" s="220"/>
      <c r="CE41" s="220"/>
      <c r="CF41" s="220"/>
      <c r="CG41" s="220"/>
      <c r="CH41" s="220"/>
      <c r="CI41" s="221"/>
      <c r="CJ41" s="219" t="s">
        <v>67</v>
      </c>
      <c r="CK41" s="220"/>
      <c r="CL41" s="220"/>
      <c r="CM41" s="220"/>
      <c r="CN41" s="220"/>
      <c r="CO41" s="220"/>
      <c r="CP41" s="220"/>
      <c r="CQ41" s="220"/>
      <c r="CR41" s="220"/>
      <c r="CS41" s="220"/>
      <c r="CT41" s="220"/>
      <c r="CU41" s="220"/>
      <c r="CV41" s="220"/>
      <c r="CW41" s="220"/>
      <c r="CX41" s="220"/>
      <c r="CY41" s="220"/>
      <c r="CZ41" s="220"/>
      <c r="DA41" s="221"/>
    </row>
    <row r="42" spans="1:140">
      <c r="A42" s="105">
        <v>1</v>
      </c>
      <c r="B42" s="105"/>
      <c r="C42" s="105"/>
      <c r="D42" s="105"/>
      <c r="E42" s="105"/>
      <c r="F42" s="105"/>
      <c r="G42" s="105"/>
      <c r="H42" s="105">
        <v>2</v>
      </c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>
        <v>3</v>
      </c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>
        <v>4</v>
      </c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</row>
    <row r="43" spans="1:140" ht="89.25" customHeight="1">
      <c r="A43" s="93" t="s">
        <v>25</v>
      </c>
      <c r="B43" s="93"/>
      <c r="C43" s="93"/>
      <c r="D43" s="93"/>
      <c r="E43" s="93"/>
      <c r="F43" s="93"/>
      <c r="G43" s="93"/>
      <c r="H43" s="210" t="s">
        <v>194</v>
      </c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2"/>
      <c r="BT43" s="213">
        <v>1</v>
      </c>
      <c r="BU43" s="213"/>
      <c r="BV43" s="213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  <c r="CG43" s="213"/>
      <c r="CH43" s="213"/>
      <c r="CI43" s="213"/>
      <c r="CJ43" s="214">
        <v>175005.16</v>
      </c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  <c r="DA43" s="214"/>
    </row>
    <row r="44" spans="1:140" ht="15.75" hidden="1">
      <c r="A44" s="93" t="s">
        <v>35</v>
      </c>
      <c r="B44" s="93"/>
      <c r="C44" s="93"/>
      <c r="D44" s="93"/>
      <c r="E44" s="93"/>
      <c r="F44" s="93"/>
      <c r="G44" s="93"/>
      <c r="H44" s="210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  <c r="BM44" s="211"/>
      <c r="BN44" s="211"/>
      <c r="BO44" s="211"/>
      <c r="BP44" s="211"/>
      <c r="BQ44" s="211"/>
      <c r="BR44" s="211"/>
      <c r="BS44" s="212"/>
      <c r="BT44" s="213"/>
      <c r="BU44" s="213"/>
      <c r="BV44" s="213"/>
      <c r="BW44" s="213"/>
      <c r="BX44" s="213"/>
      <c r="BY44" s="213"/>
      <c r="BZ44" s="213"/>
      <c r="CA44" s="213"/>
      <c r="CB44" s="213"/>
      <c r="CC44" s="213"/>
      <c r="CD44" s="213"/>
      <c r="CE44" s="213"/>
      <c r="CF44" s="213"/>
      <c r="CG44" s="213"/>
      <c r="CH44" s="213"/>
      <c r="CI44" s="213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  <c r="DA44" s="214"/>
    </row>
    <row r="45" spans="1:140" ht="15.75" hidden="1">
      <c r="A45" s="93" t="s">
        <v>74</v>
      </c>
      <c r="B45" s="93"/>
      <c r="C45" s="93"/>
      <c r="D45" s="93"/>
      <c r="E45" s="93"/>
      <c r="F45" s="93"/>
      <c r="G45" s="93"/>
      <c r="H45" s="210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2"/>
      <c r="BT45" s="213"/>
      <c r="BU45" s="213"/>
      <c r="BV45" s="213"/>
      <c r="BW45" s="213"/>
      <c r="BX45" s="213"/>
      <c r="BY45" s="213"/>
      <c r="BZ45" s="213"/>
      <c r="CA45" s="213"/>
      <c r="CB45" s="213"/>
      <c r="CC45" s="213"/>
      <c r="CD45" s="213"/>
      <c r="CE45" s="213"/>
      <c r="CF45" s="213"/>
      <c r="CG45" s="213"/>
      <c r="CH45" s="213"/>
      <c r="CI45" s="213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  <c r="DA45" s="214"/>
    </row>
    <row r="46" spans="1:140" ht="15.75">
      <c r="A46" s="135"/>
      <c r="B46" s="135"/>
      <c r="C46" s="135"/>
      <c r="D46" s="135"/>
      <c r="E46" s="135"/>
      <c r="F46" s="135"/>
      <c r="G46" s="135"/>
      <c r="H46" s="215" t="s">
        <v>10</v>
      </c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7"/>
      <c r="BT46" s="149" t="s">
        <v>11</v>
      </c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218">
        <f>SUM(CJ43:DA45)</f>
        <v>175005.16</v>
      </c>
      <c r="CK46" s="218"/>
      <c r="CL46" s="218"/>
      <c r="CM46" s="218"/>
      <c r="CN46" s="218"/>
      <c r="CO46" s="218"/>
      <c r="CP46" s="218"/>
      <c r="CQ46" s="218"/>
      <c r="CR46" s="218"/>
      <c r="CS46" s="218"/>
      <c r="CT46" s="218"/>
      <c r="CU46" s="218"/>
      <c r="CV46" s="218"/>
      <c r="CW46" s="218"/>
      <c r="CX46" s="218"/>
      <c r="CY46" s="218"/>
      <c r="CZ46" s="218"/>
      <c r="DA46" s="218"/>
    </row>
  </sheetData>
  <mergeCells count="107">
    <mergeCell ref="DY29:ER29"/>
    <mergeCell ref="DQ33:EJ33"/>
    <mergeCell ref="A13:G13"/>
    <mergeCell ref="H13:BS13"/>
    <mergeCell ref="BT13:CI13"/>
    <mergeCell ref="CJ13:DA13"/>
    <mergeCell ref="A16:G16"/>
    <mergeCell ref="H16:BS16"/>
    <mergeCell ref="BT16:CI16"/>
    <mergeCell ref="CJ16:DA16"/>
    <mergeCell ref="A14:G14"/>
    <mergeCell ref="H14:BS14"/>
    <mergeCell ref="BT14:CI14"/>
    <mergeCell ref="CJ14:DA14"/>
    <mergeCell ref="A15:G15"/>
    <mergeCell ref="H15:BS15"/>
    <mergeCell ref="H20:Z20"/>
    <mergeCell ref="AH20:DA20"/>
    <mergeCell ref="H22:Z22"/>
    <mergeCell ref="AH22:DA22"/>
    <mergeCell ref="A25:G25"/>
    <mergeCell ref="H25:BS25"/>
    <mergeCell ref="BT25:CI25"/>
    <mergeCell ref="CJ25:DA25"/>
    <mergeCell ref="A3:DA3"/>
    <mergeCell ref="A10:G10"/>
    <mergeCell ref="H10:BS10"/>
    <mergeCell ref="BT10:CI10"/>
    <mergeCell ref="CJ10:DA10"/>
    <mergeCell ref="H5:Z5"/>
    <mergeCell ref="AH5:DA5"/>
    <mergeCell ref="H7:Z7"/>
    <mergeCell ref="AH7:DA7"/>
    <mergeCell ref="A11:G11"/>
    <mergeCell ref="H11:BS11"/>
    <mergeCell ref="BT11:CI11"/>
    <mergeCell ref="CJ11:DA11"/>
    <mergeCell ref="A17:G17"/>
    <mergeCell ref="H17:BS17"/>
    <mergeCell ref="BT17:CI17"/>
    <mergeCell ref="CJ17:DA17"/>
    <mergeCell ref="A12:G12"/>
    <mergeCell ref="H12:BS12"/>
    <mergeCell ref="BT12:CI12"/>
    <mergeCell ref="CJ12:DA12"/>
    <mergeCell ref="BT15:CI15"/>
    <mergeCell ref="CJ15:DA15"/>
    <mergeCell ref="A26:G26"/>
    <mergeCell ref="H26:BS26"/>
    <mergeCell ref="BT26:CI26"/>
    <mergeCell ref="CJ26:DA26"/>
    <mergeCell ref="A27:G27"/>
    <mergeCell ref="H27:BS27"/>
    <mergeCell ref="BT27:CI27"/>
    <mergeCell ref="CJ27:DA27"/>
    <mergeCell ref="A28:G28"/>
    <mergeCell ref="H28:BS28"/>
    <mergeCell ref="BT28:CI28"/>
    <mergeCell ref="CJ28:DA28"/>
    <mergeCell ref="A30:G30"/>
    <mergeCell ref="H30:BS30"/>
    <mergeCell ref="BT30:CI30"/>
    <mergeCell ref="CJ30:DA30"/>
    <mergeCell ref="A29:G29"/>
    <mergeCell ref="H29:BS29"/>
    <mergeCell ref="BT29:CI29"/>
    <mergeCell ref="CJ29:DA29"/>
    <mergeCell ref="A33:G33"/>
    <mergeCell ref="H33:BS33"/>
    <mergeCell ref="BT33:CI33"/>
    <mergeCell ref="CJ33:DA33"/>
    <mergeCell ref="A31:G31"/>
    <mergeCell ref="H31:BS31"/>
    <mergeCell ref="BT31:CI31"/>
    <mergeCell ref="CJ31:DA31"/>
    <mergeCell ref="A32:G32"/>
    <mergeCell ref="H32:BS32"/>
    <mergeCell ref="BT32:CI32"/>
    <mergeCell ref="CJ32:DA32"/>
    <mergeCell ref="A42:G42"/>
    <mergeCell ref="H42:BS42"/>
    <mergeCell ref="BT42:CI42"/>
    <mergeCell ref="CJ42:DA42"/>
    <mergeCell ref="A43:G43"/>
    <mergeCell ref="H43:BS43"/>
    <mergeCell ref="BT43:CI43"/>
    <mergeCell ref="CJ43:DA43"/>
    <mergeCell ref="H36:Z36"/>
    <mergeCell ref="AH36:DA36"/>
    <mergeCell ref="H38:Z38"/>
    <mergeCell ref="AH38:DA38"/>
    <mergeCell ref="A41:G41"/>
    <mergeCell ref="H41:BS41"/>
    <mergeCell ref="BT41:CI41"/>
    <mergeCell ref="CJ41:DA41"/>
    <mergeCell ref="A45:G45"/>
    <mergeCell ref="H45:BS45"/>
    <mergeCell ref="BT45:CI45"/>
    <mergeCell ref="CJ45:DA45"/>
    <mergeCell ref="A46:G46"/>
    <mergeCell ref="H46:BS46"/>
    <mergeCell ref="BT46:CI46"/>
    <mergeCell ref="CJ46:DA46"/>
    <mergeCell ref="A44:G44"/>
    <mergeCell ref="H44:BS44"/>
    <mergeCell ref="BT44:CI44"/>
    <mergeCell ref="CJ44:DA4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справочник!$A$2:$A$250</xm:f>
          </x14:formula1>
          <xm:sqref>BT12:CI13</xm:sqref>
        </x14:dataValidation>
        <x14:dataValidation type="list" allowBlank="1" showInputMessage="1" showErrorMessage="1">
          <x14:formula1>
            <xm:f>справочник!$C$2:$C$9</xm:f>
          </x14:formula1>
          <xm:sqref>AH5:DA5</xm:sqref>
        </x14:dataValidation>
        <x14:dataValidation type="list" allowBlank="1" showInputMessage="1" showErrorMessage="1">
          <x14:formula1>
            <xm:f>справочник!$M$2:$M$121</xm:f>
          </x14:formula1>
          <xm:sqref>AH7:DA7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I39"/>
  <sheetViews>
    <sheetView tabSelected="1" zoomScaleSheetLayoutView="100" workbookViewId="0">
      <selection activeCell="EO37" sqref="EO37:FI37"/>
    </sheetView>
  </sheetViews>
  <sheetFormatPr defaultColWidth="0.85546875" defaultRowHeight="15"/>
  <cols>
    <col min="1" max="53" width="0.85546875" style="2"/>
    <col min="54" max="54" width="1.85546875" style="2" customWidth="1"/>
    <col min="55" max="16384" width="0.85546875" style="2"/>
  </cols>
  <sheetData>
    <row r="1" spans="1:145" ht="3" customHeight="1"/>
    <row r="2" spans="1:145" s="6" customFormat="1" ht="28.5" customHeight="1">
      <c r="A2" s="138" t="s">
        <v>164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</row>
    <row r="3" spans="1:145" s="29" customFormat="1" ht="28.5" customHeight="1">
      <c r="A3" s="30"/>
      <c r="B3" s="30"/>
      <c r="C3" s="30"/>
      <c r="D3" s="30"/>
      <c r="E3" s="30"/>
      <c r="F3" s="30"/>
      <c r="G3" s="30"/>
      <c r="H3" s="138" t="s">
        <v>76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131" t="s">
        <v>116</v>
      </c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3"/>
    </row>
    <row r="4" spans="1:145" ht="10.5" customHeight="1"/>
    <row r="5" spans="1:145" s="3" customFormat="1" ht="30" customHeight="1">
      <c r="A5" s="219" t="s">
        <v>0</v>
      </c>
      <c r="B5" s="220"/>
      <c r="C5" s="220"/>
      <c r="D5" s="220"/>
      <c r="E5" s="220"/>
      <c r="F5" s="220"/>
      <c r="G5" s="221"/>
      <c r="H5" s="219" t="s">
        <v>17</v>
      </c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1"/>
      <c r="BD5" s="219" t="s">
        <v>62</v>
      </c>
      <c r="BE5" s="220"/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0"/>
      <c r="BQ5" s="220"/>
      <c r="BR5" s="220"/>
      <c r="BS5" s="221"/>
      <c r="BT5" s="219" t="s">
        <v>68</v>
      </c>
      <c r="BU5" s="220"/>
      <c r="BV5" s="220"/>
      <c r="BW5" s="220"/>
      <c r="BX5" s="220"/>
      <c r="BY5" s="220"/>
      <c r="BZ5" s="220"/>
      <c r="CA5" s="220"/>
      <c r="CB5" s="220"/>
      <c r="CC5" s="220"/>
      <c r="CD5" s="220"/>
      <c r="CE5" s="220"/>
      <c r="CF5" s="220"/>
      <c r="CG5" s="220"/>
      <c r="CH5" s="220"/>
      <c r="CI5" s="221"/>
      <c r="CJ5" s="219" t="s">
        <v>69</v>
      </c>
      <c r="CK5" s="220"/>
      <c r="CL5" s="220"/>
      <c r="CM5" s="220"/>
      <c r="CN5" s="220"/>
      <c r="CO5" s="220"/>
      <c r="CP5" s="220"/>
      <c r="CQ5" s="220"/>
      <c r="CR5" s="220"/>
      <c r="CS5" s="220"/>
      <c r="CT5" s="220"/>
      <c r="CU5" s="220"/>
      <c r="CV5" s="220"/>
      <c r="CW5" s="220"/>
      <c r="CX5" s="220"/>
      <c r="CY5" s="220"/>
      <c r="CZ5" s="220"/>
      <c r="DA5" s="221"/>
    </row>
    <row r="6" spans="1:145" s="4" customFormat="1" ht="12.75">
      <c r="A6" s="105"/>
      <c r="B6" s="105"/>
      <c r="C6" s="105"/>
      <c r="D6" s="105"/>
      <c r="E6" s="105"/>
      <c r="F6" s="105"/>
      <c r="G6" s="105"/>
      <c r="H6" s="105">
        <v>1</v>
      </c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>
        <v>2</v>
      </c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>
        <v>3</v>
      </c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>
        <v>4</v>
      </c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</row>
    <row r="7" spans="1:145" s="4" customFormat="1" ht="15.75">
      <c r="A7" s="234" t="s">
        <v>25</v>
      </c>
      <c r="B7" s="234"/>
      <c r="C7" s="234"/>
      <c r="D7" s="234"/>
      <c r="E7" s="234"/>
      <c r="F7" s="234"/>
      <c r="G7" s="234"/>
      <c r="H7" s="222" t="s">
        <v>135</v>
      </c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35"/>
      <c r="CH7" s="235"/>
      <c r="CI7" s="235"/>
      <c r="CJ7" s="225">
        <f>1632095+21870.1+34949.16</f>
        <v>1688914.26</v>
      </c>
      <c r="CK7" s="225"/>
      <c r="CL7" s="225"/>
      <c r="CM7" s="225"/>
      <c r="CN7" s="225"/>
      <c r="CO7" s="225"/>
      <c r="CP7" s="225"/>
      <c r="CQ7" s="225"/>
      <c r="CR7" s="225"/>
      <c r="CS7" s="225"/>
      <c r="CT7" s="225"/>
      <c r="CU7" s="225"/>
      <c r="CV7" s="225"/>
      <c r="CW7" s="225"/>
      <c r="CX7" s="225"/>
      <c r="CY7" s="225"/>
      <c r="CZ7" s="225"/>
      <c r="DA7" s="225"/>
    </row>
    <row r="8" spans="1:145" s="4" customFormat="1" ht="12.75" hidden="1">
      <c r="A8" s="93" t="s">
        <v>29</v>
      </c>
      <c r="B8" s="93"/>
      <c r="C8" s="93"/>
      <c r="D8" s="93"/>
      <c r="E8" s="93"/>
      <c r="F8" s="93"/>
      <c r="G8" s="93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88">
        <f t="shared" ref="CJ8:CJ14" si="0">BD8*BT8</f>
        <v>0</v>
      </c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</row>
    <row r="9" spans="1:145" s="4" customFormat="1" ht="12.75" hidden="1">
      <c r="A9" s="93" t="s">
        <v>35</v>
      </c>
      <c r="B9" s="93"/>
      <c r="C9" s="93"/>
      <c r="D9" s="93"/>
      <c r="E9" s="93"/>
      <c r="F9" s="93"/>
      <c r="G9" s="93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88">
        <f t="shared" si="0"/>
        <v>0</v>
      </c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</row>
    <row r="10" spans="1:145" s="4" customFormat="1" ht="12.75" hidden="1">
      <c r="A10" s="93" t="s">
        <v>74</v>
      </c>
      <c r="B10" s="93"/>
      <c r="C10" s="93"/>
      <c r="D10" s="93"/>
      <c r="E10" s="93"/>
      <c r="F10" s="93"/>
      <c r="G10" s="93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88">
        <f t="shared" si="0"/>
        <v>0</v>
      </c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</row>
    <row r="11" spans="1:145" s="4" customFormat="1" ht="12.75" hidden="1">
      <c r="A11" s="93" t="s">
        <v>84</v>
      </c>
      <c r="B11" s="93"/>
      <c r="C11" s="93"/>
      <c r="D11" s="93"/>
      <c r="E11" s="93"/>
      <c r="F11" s="93"/>
      <c r="G11" s="93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88">
        <f t="shared" si="0"/>
        <v>0</v>
      </c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</row>
    <row r="12" spans="1:145" s="4" customFormat="1" ht="12.75" hidden="1">
      <c r="A12" s="93" t="s">
        <v>85</v>
      </c>
      <c r="B12" s="93"/>
      <c r="C12" s="93"/>
      <c r="D12" s="93"/>
      <c r="E12" s="93"/>
      <c r="F12" s="93"/>
      <c r="G12" s="93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88">
        <f t="shared" si="0"/>
        <v>0</v>
      </c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</row>
    <row r="13" spans="1:145" s="5" customFormat="1" ht="15" hidden="1" customHeight="1">
      <c r="A13" s="93" t="s">
        <v>86</v>
      </c>
      <c r="B13" s="93"/>
      <c r="C13" s="93"/>
      <c r="D13" s="93"/>
      <c r="E13" s="93"/>
      <c r="F13" s="93"/>
      <c r="G13" s="93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88">
        <f t="shared" si="0"/>
        <v>0</v>
      </c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</row>
    <row r="14" spans="1:145" s="5" customFormat="1" ht="15" hidden="1" customHeight="1">
      <c r="A14" s="93" t="s">
        <v>87</v>
      </c>
      <c r="B14" s="93"/>
      <c r="C14" s="93"/>
      <c r="D14" s="93"/>
      <c r="E14" s="93"/>
      <c r="F14" s="93"/>
      <c r="G14" s="93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88">
        <f t="shared" si="0"/>
        <v>0</v>
      </c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</row>
    <row r="15" spans="1:145" s="24" customFormat="1" ht="15" customHeight="1">
      <c r="A15" s="135"/>
      <c r="B15" s="135"/>
      <c r="C15" s="135"/>
      <c r="D15" s="135"/>
      <c r="E15" s="135"/>
      <c r="F15" s="135"/>
      <c r="G15" s="135"/>
      <c r="H15" s="67" t="s">
        <v>10</v>
      </c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8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62" t="s">
        <v>11</v>
      </c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226">
        <f>SUM(CJ7:DA14)</f>
        <v>1688914.26</v>
      </c>
      <c r="CK15" s="226"/>
      <c r="CL15" s="226"/>
      <c r="CM15" s="226"/>
      <c r="CN15" s="226"/>
      <c r="CO15" s="226"/>
      <c r="CP15" s="226"/>
      <c r="CQ15" s="226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P15" s="206">
        <f>1515038.4+40508.77+28342.01</f>
        <v>1583889.18</v>
      </c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/>
      <c r="EK15" s="206"/>
      <c r="EL15" s="206"/>
      <c r="EM15" s="206"/>
      <c r="EN15" s="206"/>
      <c r="EO15" s="206"/>
    </row>
    <row r="18" spans="1:140" ht="27" customHeight="1">
      <c r="A18" s="43"/>
      <c r="B18" s="43"/>
      <c r="C18" s="43"/>
      <c r="D18" s="43"/>
      <c r="E18" s="43"/>
      <c r="F18" s="43"/>
      <c r="G18" s="43"/>
      <c r="H18" s="138" t="s">
        <v>76</v>
      </c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131" t="s">
        <v>127</v>
      </c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3"/>
    </row>
    <row r="20" spans="1:140">
      <c r="A20" s="219" t="s">
        <v>0</v>
      </c>
      <c r="B20" s="220"/>
      <c r="C20" s="220"/>
      <c r="D20" s="220"/>
      <c r="E20" s="220"/>
      <c r="F20" s="220"/>
      <c r="G20" s="221"/>
      <c r="H20" s="219" t="s">
        <v>17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1"/>
      <c r="BD20" s="219" t="s">
        <v>62</v>
      </c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1"/>
      <c r="BT20" s="219" t="s">
        <v>68</v>
      </c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1"/>
      <c r="CJ20" s="219" t="s">
        <v>69</v>
      </c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1"/>
      <c r="DB20" s="3"/>
    </row>
    <row r="21" spans="1:140">
      <c r="A21" s="105"/>
      <c r="B21" s="105"/>
      <c r="C21" s="105"/>
      <c r="D21" s="105"/>
      <c r="E21" s="105"/>
      <c r="F21" s="105"/>
      <c r="G21" s="105"/>
      <c r="H21" s="105">
        <v>1</v>
      </c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>
        <v>2</v>
      </c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>
        <v>3</v>
      </c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>
        <v>4</v>
      </c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4"/>
    </row>
    <row r="22" spans="1:140" ht="15.75">
      <c r="A22" s="234" t="s">
        <v>25</v>
      </c>
      <c r="B22" s="234"/>
      <c r="C22" s="234"/>
      <c r="D22" s="234"/>
      <c r="E22" s="234"/>
      <c r="F22" s="234"/>
      <c r="G22" s="234"/>
      <c r="H22" s="222" t="s">
        <v>134</v>
      </c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25">
        <v>1807791</v>
      </c>
      <c r="CK22" s="225"/>
      <c r="CL22" s="225"/>
      <c r="CM22" s="225"/>
      <c r="CN22" s="225"/>
      <c r="CO22" s="225"/>
      <c r="CP22" s="225"/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5"/>
      <c r="DB22" s="4"/>
    </row>
    <row r="23" spans="1:140" ht="30" customHeight="1">
      <c r="A23" s="93" t="s">
        <v>29</v>
      </c>
      <c r="B23" s="93"/>
      <c r="C23" s="93"/>
      <c r="D23" s="93"/>
      <c r="E23" s="93"/>
      <c r="F23" s="93"/>
      <c r="G23" s="93"/>
      <c r="H23" s="222" t="s">
        <v>172</v>
      </c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25">
        <f>226050.12</f>
        <v>226050.12</v>
      </c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5"/>
      <c r="CY23" s="225"/>
      <c r="CZ23" s="225"/>
      <c r="DA23" s="225"/>
      <c r="DB23" s="4"/>
    </row>
    <row r="24" spans="1:140" ht="15.75" hidden="1">
      <c r="A24" s="93" t="s">
        <v>35</v>
      </c>
      <c r="B24" s="93"/>
      <c r="C24" s="93"/>
      <c r="D24" s="93"/>
      <c r="E24" s="93"/>
      <c r="F24" s="93"/>
      <c r="G24" s="93"/>
      <c r="H24" s="222" t="s">
        <v>181</v>
      </c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5"/>
      <c r="BU24" s="225"/>
      <c r="BV24" s="225"/>
      <c r="BW24" s="225"/>
      <c r="BX24" s="225"/>
      <c r="BY24" s="225"/>
      <c r="BZ24" s="225"/>
      <c r="CA24" s="225"/>
      <c r="CB24" s="225"/>
      <c r="CC24" s="225"/>
      <c r="CD24" s="225"/>
      <c r="CE24" s="225"/>
      <c r="CF24" s="225"/>
      <c r="CG24" s="225"/>
      <c r="CH24" s="225"/>
      <c r="CI24" s="225"/>
      <c r="CJ24" s="225"/>
      <c r="CK24" s="225"/>
      <c r="CL24" s="225"/>
      <c r="CM24" s="225"/>
      <c r="CN24" s="225"/>
      <c r="CO24" s="225"/>
      <c r="CP24" s="225"/>
      <c r="CQ24" s="225"/>
      <c r="CR24" s="225"/>
      <c r="CS24" s="225"/>
      <c r="CT24" s="225"/>
      <c r="CU24" s="225"/>
      <c r="CV24" s="225"/>
      <c r="CW24" s="225"/>
      <c r="CX24" s="225"/>
      <c r="CY24" s="225"/>
      <c r="CZ24" s="225"/>
      <c r="DA24" s="225"/>
      <c r="DB24" s="4"/>
    </row>
    <row r="25" spans="1:140" ht="15.75" hidden="1">
      <c r="A25" s="93" t="s">
        <v>74</v>
      </c>
      <c r="B25" s="93"/>
      <c r="C25" s="93"/>
      <c r="D25" s="93"/>
      <c r="E25" s="93"/>
      <c r="F25" s="93"/>
      <c r="G25" s="93"/>
      <c r="H25" s="222" t="s">
        <v>186</v>
      </c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5"/>
      <c r="BU25" s="225"/>
      <c r="BV25" s="225"/>
      <c r="BW25" s="225"/>
      <c r="BX25" s="225"/>
      <c r="BY25" s="225"/>
      <c r="BZ25" s="225"/>
      <c r="CA25" s="225"/>
      <c r="CB25" s="225"/>
      <c r="CC25" s="225"/>
      <c r="CD25" s="225"/>
      <c r="CE25" s="225"/>
      <c r="CF25" s="225"/>
      <c r="CG25" s="225"/>
      <c r="CH25" s="225"/>
      <c r="CI25" s="225"/>
      <c r="CJ25" s="225"/>
      <c r="CK25" s="225"/>
      <c r="CL25" s="225"/>
      <c r="CM25" s="225"/>
      <c r="CN25" s="225"/>
      <c r="CO25" s="225"/>
      <c r="CP25" s="225"/>
      <c r="CQ25" s="225"/>
      <c r="CR25" s="225"/>
      <c r="CS25" s="225"/>
      <c r="CT25" s="225"/>
      <c r="CU25" s="225"/>
      <c r="CV25" s="225"/>
      <c r="CW25" s="225"/>
      <c r="CX25" s="225"/>
      <c r="CY25" s="225"/>
      <c r="CZ25" s="225"/>
      <c r="DA25" s="225"/>
      <c r="DB25" s="4"/>
    </row>
    <row r="26" spans="1:140" ht="15.75" hidden="1">
      <c r="A26" s="93" t="s">
        <v>84</v>
      </c>
      <c r="B26" s="93"/>
      <c r="C26" s="93"/>
      <c r="D26" s="93"/>
      <c r="E26" s="93"/>
      <c r="F26" s="93"/>
      <c r="G26" s="93"/>
      <c r="H26" s="222" t="s">
        <v>187</v>
      </c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5"/>
      <c r="BU26" s="225"/>
      <c r="BV26" s="225"/>
      <c r="BW26" s="225"/>
      <c r="BX26" s="225"/>
      <c r="BY26" s="225"/>
      <c r="BZ26" s="225"/>
      <c r="CA26" s="225"/>
      <c r="CB26" s="225"/>
      <c r="CC26" s="225"/>
      <c r="CD26" s="225"/>
      <c r="CE26" s="225"/>
      <c r="CF26" s="225"/>
      <c r="CG26" s="225"/>
      <c r="CH26" s="225"/>
      <c r="CI26" s="225"/>
      <c r="CJ26" s="225"/>
      <c r="CK26" s="225"/>
      <c r="CL26" s="225"/>
      <c r="CM26" s="225"/>
      <c r="CN26" s="225"/>
      <c r="CO26" s="225"/>
      <c r="CP26" s="225"/>
      <c r="CQ26" s="225"/>
      <c r="CR26" s="225"/>
      <c r="CS26" s="225"/>
      <c r="CT26" s="225"/>
      <c r="CU26" s="225"/>
      <c r="CV26" s="225"/>
      <c r="CW26" s="225"/>
      <c r="CX26" s="225"/>
      <c r="CY26" s="225"/>
      <c r="CZ26" s="225"/>
      <c r="DA26" s="225"/>
      <c r="DB26" s="4"/>
    </row>
    <row r="27" spans="1:140" ht="15.75" hidden="1">
      <c r="A27" s="93" t="s">
        <v>85</v>
      </c>
      <c r="B27" s="93"/>
      <c r="C27" s="93"/>
      <c r="D27" s="93"/>
      <c r="E27" s="93"/>
      <c r="F27" s="93"/>
      <c r="G27" s="93"/>
      <c r="H27" s="222" t="s">
        <v>188</v>
      </c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31"/>
      <c r="BU27" s="232"/>
      <c r="BV27" s="232"/>
      <c r="BW27" s="232"/>
      <c r="BX27" s="232"/>
      <c r="BY27" s="232"/>
      <c r="BZ27" s="232"/>
      <c r="CA27" s="232"/>
      <c r="CB27" s="232"/>
      <c r="CC27" s="232"/>
      <c r="CD27" s="232"/>
      <c r="CE27" s="232"/>
      <c r="CF27" s="232"/>
      <c r="CG27" s="232"/>
      <c r="CH27" s="232"/>
      <c r="CI27" s="233"/>
      <c r="CJ27" s="225"/>
      <c r="CK27" s="225"/>
      <c r="CL27" s="225"/>
      <c r="CM27" s="225"/>
      <c r="CN27" s="225"/>
      <c r="CO27" s="225"/>
      <c r="CP27" s="225"/>
      <c r="CQ27" s="225"/>
      <c r="CR27" s="225"/>
      <c r="CS27" s="225"/>
      <c r="CT27" s="225"/>
      <c r="CU27" s="225"/>
      <c r="CV27" s="225"/>
      <c r="CW27" s="225"/>
      <c r="CX27" s="225"/>
      <c r="CY27" s="225"/>
      <c r="CZ27" s="225"/>
      <c r="DA27" s="225"/>
      <c r="DB27" s="4"/>
    </row>
    <row r="28" spans="1:140" ht="15.75" hidden="1">
      <c r="A28" s="93" t="s">
        <v>86</v>
      </c>
      <c r="B28" s="93"/>
      <c r="C28" s="93"/>
      <c r="D28" s="93"/>
      <c r="E28" s="93"/>
      <c r="F28" s="93"/>
      <c r="G28" s="93"/>
      <c r="H28" s="222" t="s">
        <v>189</v>
      </c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/>
      <c r="BR28" s="230"/>
      <c r="BS28" s="230"/>
      <c r="BT28" s="225"/>
      <c r="BU28" s="225"/>
      <c r="BV28" s="225"/>
      <c r="BW28" s="225"/>
      <c r="BX28" s="225"/>
      <c r="BY28" s="225"/>
      <c r="BZ28" s="225"/>
      <c r="CA28" s="225"/>
      <c r="CB28" s="225"/>
      <c r="CC28" s="225"/>
      <c r="CD28" s="225"/>
      <c r="CE28" s="225"/>
      <c r="CF28" s="225"/>
      <c r="CG28" s="225"/>
      <c r="CH28" s="225"/>
      <c r="CI28" s="225"/>
      <c r="CJ28" s="225"/>
      <c r="CK28" s="225"/>
      <c r="CL28" s="225"/>
      <c r="CM28" s="225"/>
      <c r="CN28" s="225"/>
      <c r="CO28" s="225"/>
      <c r="CP28" s="225"/>
      <c r="CQ28" s="225"/>
      <c r="CR28" s="225"/>
      <c r="CS28" s="225"/>
      <c r="CT28" s="225"/>
      <c r="CU28" s="225"/>
      <c r="CV28" s="225"/>
      <c r="CW28" s="225"/>
      <c r="CX28" s="225"/>
      <c r="CY28" s="225"/>
      <c r="CZ28" s="225"/>
      <c r="DA28" s="225"/>
      <c r="DB28" s="5"/>
      <c r="DT28" s="192">
        <f>100204+196190+2793623.56+76125.56-CJ31</f>
        <v>1013201.4500000002</v>
      </c>
      <c r="DU28" s="193"/>
      <c r="DV28" s="193"/>
      <c r="DW28" s="193"/>
      <c r="DX28" s="193"/>
      <c r="DY28" s="193"/>
      <c r="DZ28" s="193"/>
      <c r="EA28" s="193"/>
      <c r="EB28" s="193"/>
      <c r="EC28" s="193"/>
      <c r="ED28" s="193"/>
      <c r="EE28" s="193"/>
      <c r="EF28" s="193"/>
      <c r="EG28" s="193"/>
      <c r="EH28" s="193"/>
      <c r="EI28" s="193"/>
      <c r="EJ28" s="193"/>
    </row>
    <row r="29" spans="1:140" ht="15.75">
      <c r="A29" s="93" t="s">
        <v>35</v>
      </c>
      <c r="B29" s="93"/>
      <c r="C29" s="93"/>
      <c r="D29" s="93"/>
      <c r="E29" s="93"/>
      <c r="F29" s="93"/>
      <c r="G29" s="93"/>
      <c r="H29" s="222" t="s">
        <v>191</v>
      </c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230"/>
      <c r="BR29" s="230"/>
      <c r="BS29" s="230"/>
      <c r="BT29" s="225"/>
      <c r="BU29" s="225"/>
      <c r="BV29" s="225"/>
      <c r="BW29" s="225"/>
      <c r="BX29" s="225"/>
      <c r="BY29" s="225"/>
      <c r="BZ29" s="225"/>
      <c r="CA29" s="225"/>
      <c r="CB29" s="225"/>
      <c r="CC29" s="225"/>
      <c r="CD29" s="225"/>
      <c r="CE29" s="225"/>
      <c r="CF29" s="225"/>
      <c r="CG29" s="225"/>
      <c r="CH29" s="225"/>
      <c r="CI29" s="225"/>
      <c r="CJ29" s="225">
        <v>119100.55</v>
      </c>
      <c r="CK29" s="225"/>
      <c r="CL29" s="225"/>
      <c r="CM29" s="225"/>
      <c r="CN29" s="225"/>
      <c r="CO29" s="225"/>
      <c r="CP29" s="225"/>
      <c r="CQ29" s="225"/>
      <c r="CR29" s="225"/>
      <c r="CS29" s="225"/>
      <c r="CT29" s="225"/>
      <c r="CU29" s="225"/>
      <c r="CV29" s="225"/>
      <c r="CW29" s="225"/>
      <c r="CX29" s="225"/>
      <c r="CY29" s="225"/>
      <c r="CZ29" s="225"/>
      <c r="DA29" s="225"/>
      <c r="DB29" s="5"/>
    </row>
    <row r="30" spans="1:140" ht="15.75" hidden="1">
      <c r="A30" s="93" t="s">
        <v>88</v>
      </c>
      <c r="B30" s="93"/>
      <c r="C30" s="93"/>
      <c r="D30" s="93"/>
      <c r="E30" s="93"/>
      <c r="F30" s="93"/>
      <c r="G30" s="93"/>
      <c r="H30" s="222" t="s">
        <v>190</v>
      </c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30">
        <v>1</v>
      </c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25">
        <v>40400</v>
      </c>
      <c r="BU30" s="225"/>
      <c r="BV30" s="225"/>
      <c r="BW30" s="225"/>
      <c r="BX30" s="225"/>
      <c r="BY30" s="225"/>
      <c r="BZ30" s="225"/>
      <c r="CA30" s="225"/>
      <c r="CB30" s="225"/>
      <c r="CC30" s="225"/>
      <c r="CD30" s="225"/>
      <c r="CE30" s="225"/>
      <c r="CF30" s="225"/>
      <c r="CG30" s="225"/>
      <c r="CH30" s="225"/>
      <c r="CI30" s="225"/>
      <c r="CJ30" s="225"/>
      <c r="CK30" s="225"/>
      <c r="CL30" s="225"/>
      <c r="CM30" s="225"/>
      <c r="CN30" s="225"/>
      <c r="CO30" s="225"/>
      <c r="CP30" s="225"/>
      <c r="CQ30" s="225"/>
      <c r="CR30" s="225"/>
      <c r="CS30" s="225"/>
      <c r="CT30" s="225"/>
      <c r="CU30" s="225"/>
      <c r="CV30" s="225"/>
      <c r="CW30" s="225"/>
      <c r="CX30" s="225"/>
      <c r="CY30" s="225"/>
      <c r="CZ30" s="225"/>
      <c r="DA30" s="225"/>
      <c r="DB30" s="5"/>
    </row>
    <row r="31" spans="1:140" ht="15.75">
      <c r="A31" s="135"/>
      <c r="B31" s="135"/>
      <c r="C31" s="135"/>
      <c r="D31" s="135"/>
      <c r="E31" s="135"/>
      <c r="F31" s="135"/>
      <c r="G31" s="135"/>
      <c r="H31" s="67" t="s">
        <v>10</v>
      </c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8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62" t="s">
        <v>11</v>
      </c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226">
        <f>SUM(CJ22:DA30)</f>
        <v>2152941.67</v>
      </c>
      <c r="CK31" s="226"/>
      <c r="CL31" s="226"/>
      <c r="CM31" s="226"/>
      <c r="CN31" s="226"/>
      <c r="CO31" s="226"/>
      <c r="CP31" s="226"/>
      <c r="CQ31" s="226"/>
      <c r="CR31" s="226"/>
      <c r="CS31" s="226"/>
      <c r="CT31" s="226"/>
      <c r="CU31" s="226"/>
      <c r="CV31" s="226"/>
      <c r="CW31" s="226"/>
      <c r="CX31" s="226"/>
      <c r="CY31" s="226"/>
      <c r="CZ31" s="226"/>
      <c r="DA31" s="226"/>
      <c r="DB31" s="24"/>
      <c r="DR31" s="192">
        <f>CJ15+CJ31</f>
        <v>3841855.9299999997</v>
      </c>
      <c r="DS31" s="193"/>
      <c r="DT31" s="193"/>
      <c r="DU31" s="193"/>
      <c r="DV31" s="193"/>
      <c r="DW31" s="193"/>
      <c r="DX31" s="193"/>
      <c r="DY31" s="193"/>
      <c r="DZ31" s="193"/>
      <c r="EA31" s="193"/>
      <c r="EB31" s="193"/>
      <c r="EC31" s="193"/>
      <c r="ED31" s="193"/>
      <c r="EE31" s="193"/>
      <c r="EF31" s="193"/>
      <c r="EG31" s="193"/>
      <c r="EH31" s="193"/>
      <c r="EI31" s="193"/>
      <c r="EJ31" s="193"/>
    </row>
    <row r="34" spans="1:165" ht="15" customHeight="1">
      <c r="A34" s="58"/>
      <c r="B34" s="58"/>
      <c r="C34" s="58"/>
      <c r="D34" s="58"/>
      <c r="E34" s="58"/>
      <c r="F34" s="58"/>
      <c r="G34" s="58"/>
      <c r="H34" s="138" t="s">
        <v>76</v>
      </c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131" t="s">
        <v>193</v>
      </c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3"/>
    </row>
    <row r="36" spans="1:165">
      <c r="A36" s="219" t="s">
        <v>0</v>
      </c>
      <c r="B36" s="220"/>
      <c r="C36" s="220"/>
      <c r="D36" s="220"/>
      <c r="E36" s="220"/>
      <c r="F36" s="220"/>
      <c r="G36" s="221"/>
      <c r="H36" s="219" t="s">
        <v>17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1"/>
      <c r="BD36" s="219" t="s">
        <v>62</v>
      </c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1"/>
      <c r="BT36" s="219" t="s">
        <v>68</v>
      </c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0"/>
      <c r="CF36" s="220"/>
      <c r="CG36" s="220"/>
      <c r="CH36" s="220"/>
      <c r="CI36" s="221"/>
      <c r="CJ36" s="219" t="s">
        <v>69</v>
      </c>
      <c r="CK36" s="220"/>
      <c r="CL36" s="220"/>
      <c r="CM36" s="220"/>
      <c r="CN36" s="220"/>
      <c r="CO36" s="220"/>
      <c r="CP36" s="220"/>
      <c r="CQ36" s="220"/>
      <c r="CR36" s="220"/>
      <c r="CS36" s="220"/>
      <c r="CT36" s="220"/>
      <c r="CU36" s="220"/>
      <c r="CV36" s="220"/>
      <c r="CW36" s="220"/>
      <c r="CX36" s="220"/>
      <c r="CY36" s="220"/>
      <c r="CZ36" s="220"/>
      <c r="DA36" s="221"/>
      <c r="DB36" s="3"/>
    </row>
    <row r="37" spans="1:165">
      <c r="A37" s="105"/>
      <c r="B37" s="105"/>
      <c r="C37" s="105"/>
      <c r="D37" s="105"/>
      <c r="E37" s="105"/>
      <c r="F37" s="105"/>
      <c r="G37" s="105"/>
      <c r="H37" s="105">
        <v>1</v>
      </c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>
        <v>2</v>
      </c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>
        <v>3</v>
      </c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>
        <v>4</v>
      </c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59"/>
      <c r="EO37" s="192">
        <f>закупки!CL48+имущество!CJ44+'прочие работы и услуги'!CJ33+'ОС и МЗ'!CJ31</f>
        <v>2490072.67</v>
      </c>
      <c r="EP37" s="193"/>
      <c r="EQ37" s="193"/>
      <c r="ER37" s="193"/>
      <c r="ES37" s="193"/>
      <c r="ET37" s="193"/>
      <c r="EU37" s="193"/>
      <c r="EV37" s="193"/>
      <c r="EW37" s="193"/>
      <c r="EX37" s="193"/>
      <c r="EY37" s="193"/>
      <c r="EZ37" s="193"/>
      <c r="FA37" s="193"/>
      <c r="FB37" s="193"/>
      <c r="FC37" s="193"/>
      <c r="FD37" s="193"/>
      <c r="FE37" s="193"/>
      <c r="FF37" s="193"/>
      <c r="FG37" s="193"/>
      <c r="FH37" s="193"/>
      <c r="FI37" s="193"/>
    </row>
    <row r="38" spans="1:165" ht="15.75" customHeight="1">
      <c r="A38" s="234" t="s">
        <v>25</v>
      </c>
      <c r="B38" s="234"/>
      <c r="C38" s="234"/>
      <c r="D38" s="234"/>
      <c r="E38" s="234"/>
      <c r="F38" s="234"/>
      <c r="G38" s="234"/>
      <c r="H38" s="222" t="s">
        <v>191</v>
      </c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4"/>
      <c r="BQ38" s="224"/>
      <c r="BR38" s="224"/>
      <c r="BS38" s="224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25">
        <v>142490</v>
      </c>
      <c r="CK38" s="225"/>
      <c r="CL38" s="225"/>
      <c r="CM38" s="225"/>
      <c r="CN38" s="225"/>
      <c r="CO38" s="225"/>
      <c r="CP38" s="225"/>
      <c r="CQ38" s="225"/>
      <c r="CR38" s="225"/>
      <c r="CS38" s="225"/>
      <c r="CT38" s="225"/>
      <c r="CU38" s="225"/>
      <c r="CV38" s="225"/>
      <c r="CW38" s="225"/>
      <c r="CX38" s="225"/>
      <c r="CY38" s="225"/>
      <c r="CZ38" s="225"/>
      <c r="DA38" s="225"/>
      <c r="DB38" s="59"/>
      <c r="DJ38" s="192">
        <f>'прочие, кроме ТРУ'!CJ11+закупки!DT50+коммунальные!DL84+имущество!EA48+'прочие работы и услуги'!DQ33+'ОС и МЗ'!DR31+CJ39</f>
        <v>7912087.3700000001</v>
      </c>
      <c r="DK38" s="193"/>
      <c r="DL38" s="193"/>
      <c r="DM38" s="193"/>
      <c r="DN38" s="193"/>
      <c r="DO38" s="193"/>
      <c r="DP38" s="193"/>
      <c r="DQ38" s="193"/>
      <c r="DR38" s="193"/>
      <c r="DS38" s="193"/>
      <c r="DT38" s="193"/>
      <c r="DU38" s="193"/>
      <c r="DV38" s="193"/>
      <c r="DW38" s="193"/>
      <c r="DX38" s="193"/>
      <c r="DY38" s="193"/>
      <c r="DZ38" s="193"/>
      <c r="EA38" s="193"/>
      <c r="EB38" s="193"/>
      <c r="EC38" s="193"/>
      <c r="ED38" s="193"/>
      <c r="EE38" s="193"/>
      <c r="EF38" s="193"/>
      <c r="EG38" s="193"/>
      <c r="EH38" s="193"/>
      <c r="EI38" s="193"/>
      <c r="EJ38" s="193"/>
      <c r="EK38" s="193"/>
      <c r="EL38" s="193"/>
    </row>
    <row r="39" spans="1:165" ht="15.75">
      <c r="A39" s="135"/>
      <c r="B39" s="135"/>
      <c r="C39" s="135"/>
      <c r="D39" s="135"/>
      <c r="E39" s="135"/>
      <c r="F39" s="135"/>
      <c r="G39" s="135"/>
      <c r="H39" s="67" t="s">
        <v>10</v>
      </c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8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29"/>
      <c r="BQ39" s="229"/>
      <c r="BR39" s="229"/>
      <c r="BS39" s="229"/>
      <c r="BT39" s="62" t="s">
        <v>11</v>
      </c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226">
        <f>SUM(CJ38:DA38)</f>
        <v>142490</v>
      </c>
      <c r="CK39" s="226"/>
      <c r="CL39" s="226"/>
      <c r="CM39" s="226"/>
      <c r="CN39" s="226"/>
      <c r="CO39" s="226"/>
      <c r="CP39" s="226"/>
      <c r="CQ39" s="226"/>
      <c r="CR39" s="226"/>
      <c r="CS39" s="226"/>
      <c r="CT39" s="226"/>
      <c r="CU39" s="226"/>
      <c r="CV39" s="226"/>
      <c r="CW39" s="226"/>
      <c r="CX39" s="226"/>
      <c r="CY39" s="226"/>
      <c r="CZ39" s="226"/>
      <c r="DA39" s="226"/>
      <c r="DB39" s="24"/>
    </row>
  </sheetData>
  <mergeCells count="147">
    <mergeCell ref="A39:G39"/>
    <mergeCell ref="H39:BC39"/>
    <mergeCell ref="BD39:BS39"/>
    <mergeCell ref="BT39:CI39"/>
    <mergeCell ref="CJ39:DA39"/>
    <mergeCell ref="A38:G38"/>
    <mergeCell ref="H38:BC38"/>
    <mergeCell ref="BD38:BS38"/>
    <mergeCell ref="BT38:CI38"/>
    <mergeCell ref="CJ38:DA38"/>
    <mergeCell ref="EO37:FI37"/>
    <mergeCell ref="CJ14:DA14"/>
    <mergeCell ref="A9:G9"/>
    <mergeCell ref="H9:BC9"/>
    <mergeCell ref="A29:G29"/>
    <mergeCell ref="H29:BC29"/>
    <mergeCell ref="BD29:BS29"/>
    <mergeCell ref="BT29:CI29"/>
    <mergeCell ref="CJ29:DA29"/>
    <mergeCell ref="DP15:EO15"/>
    <mergeCell ref="DT28:EJ28"/>
    <mergeCell ref="CJ20:DA20"/>
    <mergeCell ref="A24:G24"/>
    <mergeCell ref="H24:BC24"/>
    <mergeCell ref="BD24:BS24"/>
    <mergeCell ref="BT24:CI24"/>
    <mergeCell ref="CJ24:DA24"/>
    <mergeCell ref="A23:G23"/>
    <mergeCell ref="H23:BC23"/>
    <mergeCell ref="BD23:BS23"/>
    <mergeCell ref="BT23:CI23"/>
    <mergeCell ref="CJ23:DA23"/>
    <mergeCell ref="A26:G26"/>
    <mergeCell ref="H26:BC26"/>
    <mergeCell ref="BT8:CI8"/>
    <mergeCell ref="CJ8:DA8"/>
    <mergeCell ref="H18:AA18"/>
    <mergeCell ref="AO18:DB18"/>
    <mergeCell ref="A20:G20"/>
    <mergeCell ref="H20:BC20"/>
    <mergeCell ref="BD20:BS20"/>
    <mergeCell ref="BT20:CI20"/>
    <mergeCell ref="CJ9:DA9"/>
    <mergeCell ref="A10:G10"/>
    <mergeCell ref="H10:BC10"/>
    <mergeCell ref="BD10:BS10"/>
    <mergeCell ref="BT10:CI10"/>
    <mergeCell ref="CJ10:DA10"/>
    <mergeCell ref="A11:G11"/>
    <mergeCell ref="H11:BC11"/>
    <mergeCell ref="BD11:BS11"/>
    <mergeCell ref="BT11:CI11"/>
    <mergeCell ref="CJ11:DA11"/>
    <mergeCell ref="A14:G14"/>
    <mergeCell ref="H14:BC14"/>
    <mergeCell ref="BD14:BS14"/>
    <mergeCell ref="BT14:CI14"/>
    <mergeCell ref="A2:DA2"/>
    <mergeCell ref="A5:G5"/>
    <mergeCell ref="H5:BC5"/>
    <mergeCell ref="BD5:BS5"/>
    <mergeCell ref="BT5:CI5"/>
    <mergeCell ref="CJ5:DA5"/>
    <mergeCell ref="H3:AA3"/>
    <mergeCell ref="AO3:DB3"/>
    <mergeCell ref="A13:G13"/>
    <mergeCell ref="H13:BC13"/>
    <mergeCell ref="BD13:BS13"/>
    <mergeCell ref="BT13:CI13"/>
    <mergeCell ref="CJ13:DA13"/>
    <mergeCell ref="A6:G6"/>
    <mergeCell ref="H6:BC6"/>
    <mergeCell ref="BD6:BS6"/>
    <mergeCell ref="A7:G7"/>
    <mergeCell ref="H7:BC7"/>
    <mergeCell ref="BD7:BS7"/>
    <mergeCell ref="BT7:CI7"/>
    <mergeCell ref="CJ7:DA7"/>
    <mergeCell ref="A8:G8"/>
    <mergeCell ref="H8:BC8"/>
    <mergeCell ref="BT6:CI6"/>
    <mergeCell ref="CJ6:DA6"/>
    <mergeCell ref="A15:G15"/>
    <mergeCell ref="H15:BC15"/>
    <mergeCell ref="BD15:BS15"/>
    <mergeCell ref="BT15:CI15"/>
    <mergeCell ref="CJ15:DA15"/>
    <mergeCell ref="A22:G22"/>
    <mergeCell ref="H22:BC22"/>
    <mergeCell ref="BD22:BS22"/>
    <mergeCell ref="BT22:CI22"/>
    <mergeCell ref="CJ22:DA22"/>
    <mergeCell ref="A21:G21"/>
    <mergeCell ref="H21:BC21"/>
    <mergeCell ref="BD21:BS21"/>
    <mergeCell ref="BT21:CI21"/>
    <mergeCell ref="CJ21:DA21"/>
    <mergeCell ref="BD9:BS9"/>
    <mergeCell ref="A12:G12"/>
    <mergeCell ref="H12:BC12"/>
    <mergeCell ref="BD12:BS12"/>
    <mergeCell ref="BT12:CI12"/>
    <mergeCell ref="CJ12:DA12"/>
    <mergeCell ref="BT9:CI9"/>
    <mergeCell ref="BD8:BS8"/>
    <mergeCell ref="BD26:BS26"/>
    <mergeCell ref="BT26:CI26"/>
    <mergeCell ref="CJ26:DA26"/>
    <mergeCell ref="A25:G25"/>
    <mergeCell ref="H25:BC25"/>
    <mergeCell ref="BD25:BS25"/>
    <mergeCell ref="BT25:CI25"/>
    <mergeCell ref="CJ25:DA25"/>
    <mergeCell ref="A28:G28"/>
    <mergeCell ref="H28:BC28"/>
    <mergeCell ref="BD28:BS28"/>
    <mergeCell ref="BT28:CI28"/>
    <mergeCell ref="CJ28:DA28"/>
    <mergeCell ref="A27:G27"/>
    <mergeCell ref="H27:BC27"/>
    <mergeCell ref="BD27:BS27"/>
    <mergeCell ref="BT27:CI27"/>
    <mergeCell ref="CJ27:DA27"/>
    <mergeCell ref="DJ38:EL38"/>
    <mergeCell ref="A31:G31"/>
    <mergeCell ref="H31:BC31"/>
    <mergeCell ref="BD31:BS31"/>
    <mergeCell ref="BT31:CI31"/>
    <mergeCell ref="CJ31:DA31"/>
    <mergeCell ref="A30:G30"/>
    <mergeCell ref="H30:BC30"/>
    <mergeCell ref="BD30:BS30"/>
    <mergeCell ref="BT30:CI30"/>
    <mergeCell ref="CJ30:DA30"/>
    <mergeCell ref="DR31:EJ31"/>
    <mergeCell ref="H34:AA34"/>
    <mergeCell ref="AO34:DB34"/>
    <mergeCell ref="A36:G36"/>
    <mergeCell ref="H36:BC36"/>
    <mergeCell ref="BD36:BS36"/>
    <mergeCell ref="BT36:CI36"/>
    <mergeCell ref="CJ36:DA36"/>
    <mergeCell ref="A37:G37"/>
    <mergeCell ref="H37:BC37"/>
    <mergeCell ref="BD37:BS37"/>
    <mergeCell ref="BT37:CI37"/>
    <mergeCell ref="CJ37:DA37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справочник!$A$2:$A$235</xm:f>
          </x14:formula1>
          <xm:sqref>BD7:BS14</xm:sqref>
        </x14:dataValidation>
        <x14:dataValidation type="list" allowBlank="1" showInputMessage="1" showErrorMessage="1">
          <x14:formula1>
            <xm:f>справочник!$C$2:$C$8</xm:f>
          </x14:formula1>
          <xm:sqref>AO3:DB3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A11"/>
  <sheetViews>
    <sheetView view="pageBreakPreview" zoomScaleSheetLayoutView="100" workbookViewId="0">
      <selection activeCell="BF23" sqref="BF23"/>
    </sheetView>
  </sheetViews>
  <sheetFormatPr defaultColWidth="0.85546875" defaultRowHeight="15"/>
  <cols>
    <col min="1" max="16384" width="0.85546875" style="2"/>
  </cols>
  <sheetData>
    <row r="1" spans="1:105" s="6" customFormat="1" ht="14.25">
      <c r="A1" s="74" t="s">
        <v>139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</row>
    <row r="2" spans="1:105" s="6" customFormat="1" ht="30" customHeight="1">
      <c r="A2" s="14"/>
      <c r="B2" s="14"/>
      <c r="C2" s="14"/>
      <c r="D2" s="74" t="s">
        <v>76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14"/>
      <c r="U2" s="14"/>
      <c r="V2" s="14"/>
      <c r="W2" s="14"/>
      <c r="X2" s="131" t="s">
        <v>116</v>
      </c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3"/>
    </row>
    <row r="3" spans="1:105" s="22" customFormat="1" ht="6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</row>
    <row r="4" spans="1:105" s="6" customFormat="1" ht="19.5" customHeight="1">
      <c r="A4" s="14"/>
      <c r="B4" s="14"/>
      <c r="C4" s="14"/>
      <c r="D4" s="14"/>
      <c r="E4" s="14"/>
      <c r="F4" s="14"/>
      <c r="G4" s="14"/>
      <c r="H4" s="74" t="s">
        <v>75</v>
      </c>
      <c r="I4" s="74"/>
      <c r="J4" s="74"/>
      <c r="K4" s="74"/>
      <c r="L4" s="74"/>
      <c r="M4" s="74"/>
      <c r="N4" s="74"/>
      <c r="O4" s="74"/>
      <c r="P4" s="74"/>
      <c r="Q4" s="74"/>
      <c r="R4" s="74"/>
      <c r="S4" s="14"/>
      <c r="T4" s="14"/>
      <c r="U4" s="14"/>
      <c r="V4" s="14"/>
      <c r="W4" s="14"/>
      <c r="X4" s="131">
        <v>112</v>
      </c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3"/>
    </row>
    <row r="5" spans="1:105" ht="10.5" customHeight="1"/>
    <row r="6" spans="1:105" s="3" customFormat="1" ht="55.5" customHeight="1">
      <c r="A6" s="75" t="s">
        <v>0</v>
      </c>
      <c r="B6" s="76"/>
      <c r="C6" s="76"/>
      <c r="D6" s="76"/>
      <c r="E6" s="76"/>
      <c r="F6" s="77"/>
      <c r="G6" s="75" t="s">
        <v>19</v>
      </c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7"/>
      <c r="AE6" s="75" t="s">
        <v>20</v>
      </c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7"/>
      <c r="AZ6" s="75" t="s">
        <v>21</v>
      </c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7"/>
      <c r="BR6" s="75" t="s">
        <v>22</v>
      </c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7"/>
      <c r="CJ6" s="75" t="s">
        <v>18</v>
      </c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7"/>
    </row>
    <row r="7" spans="1:105" s="4" customFormat="1" ht="12.75">
      <c r="A7" s="105">
        <v>1</v>
      </c>
      <c r="B7" s="105"/>
      <c r="C7" s="105"/>
      <c r="D7" s="105"/>
      <c r="E7" s="105"/>
      <c r="F7" s="105"/>
      <c r="G7" s="105">
        <v>2</v>
      </c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>
        <v>3</v>
      </c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>
        <v>4</v>
      </c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>
        <v>5</v>
      </c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>
        <v>6</v>
      </c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</row>
    <row r="8" spans="1:105" s="5" customFormat="1" ht="41.25" customHeight="1">
      <c r="A8" s="134">
        <v>1</v>
      </c>
      <c r="B8" s="134"/>
      <c r="C8" s="134"/>
      <c r="D8" s="134"/>
      <c r="E8" s="134"/>
      <c r="F8" s="134"/>
      <c r="G8" s="124" t="s">
        <v>165</v>
      </c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6"/>
      <c r="AE8" s="121">
        <v>1</v>
      </c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3"/>
      <c r="AZ8" s="121">
        <v>12</v>
      </c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3"/>
      <c r="BR8" s="127">
        <v>50</v>
      </c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9"/>
      <c r="CJ8" s="130">
        <f>AE8*AZ8*BR8</f>
        <v>600</v>
      </c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</row>
    <row r="9" spans="1:105" s="5" customFormat="1" ht="42.75" customHeight="1">
      <c r="A9" s="134">
        <v>2</v>
      </c>
      <c r="B9" s="134"/>
      <c r="C9" s="134"/>
      <c r="D9" s="134"/>
      <c r="E9" s="134"/>
      <c r="F9" s="134"/>
      <c r="G9" s="124" t="s">
        <v>115</v>
      </c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6"/>
      <c r="AE9" s="121">
        <v>1</v>
      </c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3"/>
      <c r="AZ9" s="121">
        <v>12</v>
      </c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3"/>
      <c r="BR9" s="127">
        <v>50</v>
      </c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9"/>
      <c r="CJ9" s="130">
        <f>AE9*AZ9*BR9</f>
        <v>600</v>
      </c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</row>
    <row r="10" spans="1:105" s="5" customFormat="1" ht="42.75" hidden="1" customHeight="1">
      <c r="A10" s="134">
        <v>3</v>
      </c>
      <c r="B10" s="134"/>
      <c r="C10" s="134"/>
      <c r="D10" s="134"/>
      <c r="E10" s="134"/>
      <c r="F10" s="134"/>
      <c r="G10" s="124" t="s">
        <v>183</v>
      </c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6"/>
      <c r="AE10" s="121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3"/>
      <c r="AZ10" s="121">
        <v>1</v>
      </c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3"/>
      <c r="BR10" s="127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9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</row>
    <row r="11" spans="1:105" s="5" customFormat="1" ht="15" customHeight="1">
      <c r="A11" s="135"/>
      <c r="B11" s="135"/>
      <c r="C11" s="135"/>
      <c r="D11" s="135"/>
      <c r="E11" s="135"/>
      <c r="F11" s="135"/>
      <c r="G11" s="136" t="s">
        <v>10</v>
      </c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7"/>
      <c r="AE11" s="62" t="s">
        <v>11</v>
      </c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 t="s">
        <v>11</v>
      </c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 t="s">
        <v>11</v>
      </c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130">
        <f>SUM(CJ8:CZ10)</f>
        <v>1200</v>
      </c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</row>
  </sheetData>
  <mergeCells count="41">
    <mergeCell ref="A7:F7"/>
    <mergeCell ref="G7:AD7"/>
    <mergeCell ref="AE7:AY7"/>
    <mergeCell ref="AZ7:BQ7"/>
    <mergeCell ref="A8:F8"/>
    <mergeCell ref="AE8:AY8"/>
    <mergeCell ref="AZ8:BQ8"/>
    <mergeCell ref="CJ11:DA11"/>
    <mergeCell ref="A9:F9"/>
    <mergeCell ref="G9:AD9"/>
    <mergeCell ref="AE9:AY9"/>
    <mergeCell ref="AZ9:BQ9"/>
    <mergeCell ref="BR9:CI9"/>
    <mergeCell ref="CJ9:DA9"/>
    <mergeCell ref="A11:F11"/>
    <mergeCell ref="G11:AD11"/>
    <mergeCell ref="AE11:AY11"/>
    <mergeCell ref="AZ11:BQ11"/>
    <mergeCell ref="BR11:CI11"/>
    <mergeCell ref="A10:F10"/>
    <mergeCell ref="G10:AD10"/>
    <mergeCell ref="BR10:CI10"/>
    <mergeCell ref="CJ10:DA10"/>
    <mergeCell ref="A1:DA1"/>
    <mergeCell ref="A6:F6"/>
    <mergeCell ref="G6:AD6"/>
    <mergeCell ref="AE6:AY6"/>
    <mergeCell ref="AZ6:BQ6"/>
    <mergeCell ref="BR6:CI6"/>
    <mergeCell ref="CJ6:DA6"/>
    <mergeCell ref="D2:S2"/>
    <mergeCell ref="X2:DA2"/>
    <mergeCell ref="H4:R4"/>
    <mergeCell ref="X4:DA4"/>
    <mergeCell ref="AE10:AY10"/>
    <mergeCell ref="AZ10:BQ10"/>
    <mergeCell ref="BR7:CI7"/>
    <mergeCell ref="CJ7:DA7"/>
    <mergeCell ref="G8:AD8"/>
    <mergeCell ref="BR8:CI8"/>
    <mergeCell ref="CJ8:DA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справочник!$A$2:$A$100</xm:f>
          </x14:formula1>
          <xm:sqref>AE8:AY9</xm:sqref>
        </x14:dataValidation>
        <x14:dataValidation type="list" allowBlank="1" showInputMessage="1" showErrorMessage="1">
          <x14:formula1>
            <xm:f>справочник!$I$2:$I$163</xm:f>
          </x14:formula1>
          <xm:sqref>G8:AD9</xm:sqref>
        </x14:dataValidation>
        <x14:dataValidation type="list" allowBlank="1" showInputMessage="1" showErrorMessage="1">
          <x14:formula1>
            <xm:f>справочник!$C$2:$C$8</xm:f>
          </x14:formula1>
          <xm:sqref>X2:DA3</xm:sqref>
        </x14:dataValidation>
        <x14:dataValidation type="list" allowBlank="1" showInputMessage="1" showErrorMessage="1">
          <x14:formula1>
            <xm:f>справочник!$A$2:$A$231</xm:f>
          </x14:formula1>
          <xm:sqref>AZ8:BQ9</xm:sqref>
        </x14:dataValidation>
        <x14:dataValidation type="list" allowBlank="1" showInputMessage="1" showErrorMessage="1">
          <x14:formula1>
            <xm:f>справочник!$M$2:$M$89</xm:f>
          </x14:formula1>
          <xm:sqref>X4:DA4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27"/>
  <sheetViews>
    <sheetView workbookViewId="0">
      <selection activeCell="CN19" sqref="CN19:DB19"/>
    </sheetView>
  </sheetViews>
  <sheetFormatPr defaultColWidth="0.85546875" defaultRowHeight="15"/>
  <cols>
    <col min="1" max="74" width="0.85546875" style="2"/>
    <col min="75" max="75" width="9.28515625" style="2" customWidth="1"/>
    <col min="76" max="106" width="0.85546875" style="2"/>
    <col min="107" max="107" width="0.85546875" style="2" customWidth="1"/>
    <col min="108" max="16384" width="0.85546875" style="2"/>
  </cols>
  <sheetData>
    <row r="1" spans="1:107" ht="3" customHeight="1"/>
    <row r="2" spans="1:107" ht="12" customHeight="1"/>
    <row r="3" spans="1:107" s="6" customFormat="1" ht="41.25" customHeight="1">
      <c r="A3" s="138" t="s">
        <v>140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</row>
    <row r="4" spans="1:107" s="6" customFormat="1" ht="17.2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</row>
    <row r="5" spans="1:107" s="6" customFormat="1" ht="29.25" customHeight="1">
      <c r="A5" s="15"/>
      <c r="B5" s="15"/>
      <c r="C5" s="15"/>
      <c r="D5" s="15"/>
      <c r="E5" s="15"/>
      <c r="F5" s="15"/>
      <c r="G5" s="15"/>
      <c r="H5" s="15"/>
      <c r="I5" s="138" t="s">
        <v>76</v>
      </c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5"/>
      <c r="Y5" s="15"/>
      <c r="Z5" s="131" t="s">
        <v>116</v>
      </c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3"/>
    </row>
    <row r="6" spans="1:107" s="22" customFormat="1" ht="6.7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</row>
    <row r="7" spans="1:107" s="6" customFormat="1" ht="34.5" customHeight="1">
      <c r="A7" s="15"/>
      <c r="B7" s="15"/>
      <c r="C7" s="15"/>
      <c r="D7" s="15"/>
      <c r="E7" s="15"/>
      <c r="F7" s="138" t="s">
        <v>75</v>
      </c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5"/>
      <c r="Y7" s="15"/>
      <c r="Z7" s="131">
        <v>119</v>
      </c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3"/>
      <c r="DB7" s="15"/>
    </row>
    <row r="8" spans="1:107" ht="10.5" customHeight="1"/>
    <row r="9" spans="1:107" ht="69.75" customHeight="1">
      <c r="A9" s="75" t="s">
        <v>0</v>
      </c>
      <c r="B9" s="76"/>
      <c r="C9" s="76"/>
      <c r="D9" s="76"/>
      <c r="E9" s="76"/>
      <c r="F9" s="77"/>
      <c r="G9" s="75" t="s">
        <v>65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7"/>
      <c r="BW9" s="35" t="s">
        <v>73</v>
      </c>
      <c r="BX9" s="75" t="s">
        <v>24</v>
      </c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7"/>
      <c r="CN9" s="75" t="s">
        <v>23</v>
      </c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7"/>
    </row>
    <row r="10" spans="1:107" s="1" customFormat="1" ht="12.75">
      <c r="A10" s="105">
        <v>1</v>
      </c>
      <c r="B10" s="105"/>
      <c r="C10" s="105"/>
      <c r="D10" s="105"/>
      <c r="E10" s="105"/>
      <c r="F10" s="105"/>
      <c r="G10" s="105">
        <v>2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36"/>
      <c r="BX10" s="105">
        <v>3</v>
      </c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>
        <v>4</v>
      </c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</row>
    <row r="11" spans="1:107" s="29" customFormat="1" ht="27.75" customHeight="1">
      <c r="A11" s="135" t="s">
        <v>25</v>
      </c>
      <c r="B11" s="135"/>
      <c r="C11" s="135"/>
      <c r="D11" s="135"/>
      <c r="E11" s="135"/>
      <c r="F11" s="135"/>
      <c r="G11" s="32"/>
      <c r="H11" s="147" t="s">
        <v>36</v>
      </c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8"/>
      <c r="BW11" s="33" t="s">
        <v>11</v>
      </c>
      <c r="BX11" s="149" t="s">
        <v>11</v>
      </c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69">
        <f>SUM(CN12:DC14)</f>
        <v>865769.08</v>
      </c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</row>
    <row r="12" spans="1:107" s="1" customFormat="1" ht="12.75">
      <c r="A12" s="150" t="s">
        <v>26</v>
      </c>
      <c r="B12" s="151"/>
      <c r="C12" s="151"/>
      <c r="D12" s="151"/>
      <c r="E12" s="151"/>
      <c r="F12" s="152"/>
      <c r="G12" s="11"/>
      <c r="H12" s="156" t="s">
        <v>2</v>
      </c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7"/>
      <c r="BW12" s="17"/>
      <c r="BX12" s="158">
        <v>3935314</v>
      </c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60"/>
      <c r="CN12" s="139">
        <f>BW13*BX12</f>
        <v>865769.08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1"/>
    </row>
    <row r="13" spans="1:107" s="1" customFormat="1" ht="12.75">
      <c r="A13" s="153"/>
      <c r="B13" s="154"/>
      <c r="C13" s="154"/>
      <c r="D13" s="154"/>
      <c r="E13" s="154"/>
      <c r="F13" s="155"/>
      <c r="G13" s="10"/>
      <c r="H13" s="145" t="s">
        <v>37</v>
      </c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6"/>
      <c r="BW13" s="18">
        <v>0.22</v>
      </c>
      <c r="BX13" s="161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3"/>
      <c r="CN13" s="142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4"/>
    </row>
    <row r="14" spans="1:107" s="1" customFormat="1" ht="13.5" customHeight="1">
      <c r="A14" s="93" t="s">
        <v>27</v>
      </c>
      <c r="B14" s="93"/>
      <c r="C14" s="93"/>
      <c r="D14" s="93"/>
      <c r="E14" s="93"/>
      <c r="F14" s="93"/>
      <c r="G14" s="9"/>
      <c r="H14" s="165" t="s">
        <v>38</v>
      </c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6"/>
      <c r="BW14" s="16">
        <v>0.1</v>
      </c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63">
        <f>BW14*BX14</f>
        <v>0</v>
      </c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5"/>
    </row>
    <row r="15" spans="1:107" s="1" customFormat="1" ht="26.25" customHeight="1">
      <c r="A15" s="93" t="s">
        <v>28</v>
      </c>
      <c r="B15" s="93"/>
      <c r="C15" s="93"/>
      <c r="D15" s="93"/>
      <c r="E15" s="93"/>
      <c r="F15" s="93"/>
      <c r="G15" s="9"/>
      <c r="H15" s="165" t="s">
        <v>39</v>
      </c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6"/>
      <c r="BW15" s="37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63">
        <f>BW15*BX15</f>
        <v>0</v>
      </c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5"/>
    </row>
    <row r="16" spans="1:107" s="34" customFormat="1" ht="26.25" customHeight="1">
      <c r="A16" s="135" t="s">
        <v>29</v>
      </c>
      <c r="B16" s="135"/>
      <c r="C16" s="135"/>
      <c r="D16" s="135"/>
      <c r="E16" s="135"/>
      <c r="F16" s="135"/>
      <c r="G16" s="32"/>
      <c r="H16" s="147" t="s">
        <v>40</v>
      </c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8"/>
      <c r="BW16" s="33" t="s">
        <v>11</v>
      </c>
      <c r="BX16" s="164" t="s">
        <v>11</v>
      </c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69">
        <f>SUM(CN17:DB22)</f>
        <v>121994.864</v>
      </c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</row>
    <row r="17" spans="1:147" s="1" customFormat="1" ht="12.75">
      <c r="A17" s="150" t="s">
        <v>30</v>
      </c>
      <c r="B17" s="151"/>
      <c r="C17" s="151"/>
      <c r="D17" s="151"/>
      <c r="E17" s="151"/>
      <c r="F17" s="152"/>
      <c r="G17" s="11"/>
      <c r="H17" s="156" t="s">
        <v>2</v>
      </c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7"/>
      <c r="BW17" s="17"/>
      <c r="BX17" s="158">
        <f>BX12</f>
        <v>3935314</v>
      </c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60"/>
      <c r="CN17" s="139">
        <f>BX17*BW18+0.13</f>
        <v>114124.236</v>
      </c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1"/>
    </row>
    <row r="18" spans="1:147" s="1" customFormat="1" ht="25.5" customHeight="1">
      <c r="A18" s="153"/>
      <c r="B18" s="154"/>
      <c r="C18" s="154"/>
      <c r="D18" s="154"/>
      <c r="E18" s="154"/>
      <c r="F18" s="155"/>
      <c r="G18" s="10"/>
      <c r="H18" s="145" t="s">
        <v>41</v>
      </c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6"/>
      <c r="BW18" s="18">
        <v>2.9000000000000001E-2</v>
      </c>
      <c r="BX18" s="161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3"/>
      <c r="CN18" s="142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4"/>
    </row>
    <row r="19" spans="1:147" s="1" customFormat="1" ht="26.25" customHeight="1">
      <c r="A19" s="93" t="s">
        <v>31</v>
      </c>
      <c r="B19" s="93"/>
      <c r="C19" s="93"/>
      <c r="D19" s="93"/>
      <c r="E19" s="93"/>
      <c r="F19" s="93"/>
      <c r="G19" s="9"/>
      <c r="H19" s="165" t="s">
        <v>42</v>
      </c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6"/>
      <c r="BW19" s="16">
        <v>0</v>
      </c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69">
        <f>BW19*BX19</f>
        <v>0</v>
      </c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</row>
    <row r="20" spans="1:147" s="1" customFormat="1" ht="27" customHeight="1">
      <c r="A20" s="93" t="s">
        <v>32</v>
      </c>
      <c r="B20" s="93"/>
      <c r="C20" s="93"/>
      <c r="D20" s="93"/>
      <c r="E20" s="93"/>
      <c r="F20" s="93"/>
      <c r="G20" s="9"/>
      <c r="H20" s="165" t="s">
        <v>43</v>
      </c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6"/>
      <c r="BW20" s="16">
        <v>2E-3</v>
      </c>
      <c r="BX20" s="88">
        <f>BX12</f>
        <v>3935314</v>
      </c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69">
        <f>BW20*BX20</f>
        <v>7870.6280000000006</v>
      </c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</row>
    <row r="21" spans="1:147" s="1" customFormat="1" ht="27" customHeight="1">
      <c r="A21" s="93" t="s">
        <v>33</v>
      </c>
      <c r="B21" s="93"/>
      <c r="C21" s="93"/>
      <c r="D21" s="93"/>
      <c r="E21" s="93"/>
      <c r="F21" s="93"/>
      <c r="G21" s="9"/>
      <c r="H21" s="165" t="s">
        <v>44</v>
      </c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6"/>
      <c r="BW21" s="37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69">
        <f>BW21*BX21</f>
        <v>0</v>
      </c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</row>
    <row r="22" spans="1:147" s="1" customFormat="1" ht="27" customHeight="1">
      <c r="A22" s="93" t="s">
        <v>34</v>
      </c>
      <c r="B22" s="93"/>
      <c r="C22" s="93"/>
      <c r="D22" s="93"/>
      <c r="E22" s="93"/>
      <c r="F22" s="93"/>
      <c r="G22" s="9"/>
      <c r="H22" s="165" t="s">
        <v>44</v>
      </c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6"/>
      <c r="BW22" s="37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69">
        <f>BW22*BX22</f>
        <v>0</v>
      </c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V22" s="60">
        <v>1188464.96</v>
      </c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</row>
    <row r="23" spans="1:147" s="34" customFormat="1" ht="26.25" customHeight="1">
      <c r="A23" s="135" t="s">
        <v>35</v>
      </c>
      <c r="B23" s="135"/>
      <c r="C23" s="135"/>
      <c r="D23" s="135"/>
      <c r="E23" s="135"/>
      <c r="F23" s="135"/>
      <c r="G23" s="32"/>
      <c r="H23" s="147" t="s">
        <v>45</v>
      </c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8"/>
      <c r="BW23" s="33">
        <v>5.0999999999999997E-2</v>
      </c>
      <c r="BX23" s="130">
        <f>BX12</f>
        <v>3935314</v>
      </c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69">
        <f>BW23*BX23</f>
        <v>200701.014</v>
      </c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W23" s="169">
        <f>DV22-CN24</f>
        <v>1.999999862164259E-3</v>
      </c>
      <c r="DX23" s="170"/>
      <c r="DY23" s="170"/>
      <c r="DZ23" s="170"/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170"/>
      <c r="EL23" s="170"/>
      <c r="EM23" s="170"/>
      <c r="EN23" s="170"/>
      <c r="EO23" s="170"/>
      <c r="EP23" s="170"/>
    </row>
    <row r="24" spans="1:147" s="1" customFormat="1" ht="13.5" customHeight="1">
      <c r="A24" s="135"/>
      <c r="B24" s="135"/>
      <c r="C24" s="135"/>
      <c r="D24" s="135"/>
      <c r="E24" s="135"/>
      <c r="F24" s="135"/>
      <c r="G24" s="66" t="s">
        <v>10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8"/>
      <c r="BW24" s="19" t="s">
        <v>11</v>
      </c>
      <c r="BX24" s="149" t="s">
        <v>11</v>
      </c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69">
        <f>CN23+CN16+CN11</f>
        <v>1188464.9580000001</v>
      </c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</row>
    <row r="25" spans="1:147" ht="3" customHeight="1"/>
    <row r="26" spans="1:147" s="8" customFormat="1" ht="48" hidden="1" customHeight="1">
      <c r="A26" s="167" t="s">
        <v>71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</row>
    <row r="27" spans="1:147" ht="12" customHeight="1"/>
  </sheetData>
  <mergeCells count="66">
    <mergeCell ref="DV22:EQ22"/>
    <mergeCell ref="DW23:EP23"/>
    <mergeCell ref="CN15:DB15"/>
    <mergeCell ref="CN14:DB14"/>
    <mergeCell ref="F7:W7"/>
    <mergeCell ref="Z7:DA7"/>
    <mergeCell ref="CN11:DB11"/>
    <mergeCell ref="A21:F21"/>
    <mergeCell ref="H21:BV21"/>
    <mergeCell ref="BX21:CM21"/>
    <mergeCell ref="CN21:DB21"/>
    <mergeCell ref="A22:F22"/>
    <mergeCell ref="H22:BV22"/>
    <mergeCell ref="BX22:CM22"/>
    <mergeCell ref="CN22:DB22"/>
    <mergeCell ref="A19:F19"/>
    <mergeCell ref="A14:F14"/>
    <mergeCell ref="H14:BV14"/>
    <mergeCell ref="BX14:CM14"/>
    <mergeCell ref="A15:F15"/>
    <mergeCell ref="H15:BV15"/>
    <mergeCell ref="BX15:CM15"/>
    <mergeCell ref="A26:DB26"/>
    <mergeCell ref="A23:F23"/>
    <mergeCell ref="H23:BV23"/>
    <mergeCell ref="BX23:CM23"/>
    <mergeCell ref="CN23:DB23"/>
    <mergeCell ref="A24:F24"/>
    <mergeCell ref="G24:BV24"/>
    <mergeCell ref="BX24:CM24"/>
    <mergeCell ref="CN24:DB24"/>
    <mergeCell ref="H19:BV19"/>
    <mergeCell ref="BX19:CM19"/>
    <mergeCell ref="CN19:DB19"/>
    <mergeCell ref="A20:F20"/>
    <mergeCell ref="H20:BV20"/>
    <mergeCell ref="BX20:CM20"/>
    <mergeCell ref="CN20:DB20"/>
    <mergeCell ref="A16:F16"/>
    <mergeCell ref="H16:BV16"/>
    <mergeCell ref="BX16:CM16"/>
    <mergeCell ref="CN16:DB16"/>
    <mergeCell ref="A17:F18"/>
    <mergeCell ref="H17:BV17"/>
    <mergeCell ref="BX17:CM18"/>
    <mergeCell ref="CN17:DB18"/>
    <mergeCell ref="H18:BV18"/>
    <mergeCell ref="CN12:DB13"/>
    <mergeCell ref="H13:BV13"/>
    <mergeCell ref="A10:F10"/>
    <mergeCell ref="G10:BV10"/>
    <mergeCell ref="BX10:CM10"/>
    <mergeCell ref="CN10:DB10"/>
    <mergeCell ref="A11:F11"/>
    <mergeCell ref="H11:BV11"/>
    <mergeCell ref="BX11:CM11"/>
    <mergeCell ref="A12:F13"/>
    <mergeCell ref="H12:BV12"/>
    <mergeCell ref="BX12:CM13"/>
    <mergeCell ref="A3:DB3"/>
    <mergeCell ref="A9:F9"/>
    <mergeCell ref="G9:BV9"/>
    <mergeCell ref="BX9:CM9"/>
    <mergeCell ref="CN9:DB9"/>
    <mergeCell ref="Z5:DC5"/>
    <mergeCell ref="I5:W5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справочник!$K$2:$K$100</xm:f>
          </x14:formula1>
          <xm:sqref>BW21:BW22</xm:sqref>
        </x14:dataValidation>
        <x14:dataValidation type="list" allowBlank="1" showInputMessage="1" showErrorMessage="1">
          <x14:formula1>
            <xm:f>справочник!$C$2:$C$8</xm:f>
          </x14:formula1>
          <xm:sqref>Z5:DA5</xm:sqref>
        </x14:dataValidation>
        <x14:dataValidation type="list" allowBlank="1" showInputMessage="1" showErrorMessage="1">
          <x14:formula1>
            <xm:f>справочник!$M$2:$M$226</xm:f>
          </x14:formula1>
          <xm:sqref>Z7:DA7</xm:sqref>
        </x14:dataValidation>
        <x14:dataValidation type="list" allowBlank="1" showInputMessage="1" showErrorMessage="1">
          <x14:formula1>
            <xm:f>справочник!$M$2:$M$83</xm:f>
          </x14:formula1>
          <xm:sqref>Z6:DA6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T27"/>
  <sheetViews>
    <sheetView view="pageBreakPreview" zoomScale="60" workbookViewId="0">
      <selection activeCell="GK20" sqref="GK20"/>
    </sheetView>
  </sheetViews>
  <sheetFormatPr defaultColWidth="0.85546875" defaultRowHeight="15"/>
  <cols>
    <col min="1" max="74" width="0.85546875" style="2"/>
    <col min="75" max="75" width="9.28515625" style="2" customWidth="1"/>
    <col min="76" max="106" width="0.85546875" style="2"/>
    <col min="107" max="107" width="0.85546875" style="2" customWidth="1"/>
    <col min="108" max="16384" width="0.85546875" style="2"/>
  </cols>
  <sheetData>
    <row r="1" spans="1:107" ht="3" customHeight="1"/>
    <row r="2" spans="1:107" ht="12" customHeight="1"/>
    <row r="3" spans="1:107" s="39" customFormat="1" ht="41.25" customHeight="1">
      <c r="A3" s="138" t="s">
        <v>141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</row>
    <row r="4" spans="1:107" s="39" customFormat="1" ht="17.2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</row>
    <row r="5" spans="1:107" s="39" customFormat="1" ht="29.25" customHeight="1">
      <c r="A5" s="41"/>
      <c r="B5" s="41"/>
      <c r="C5" s="41"/>
      <c r="D5" s="41"/>
      <c r="E5" s="41"/>
      <c r="F5" s="41"/>
      <c r="G5" s="41"/>
      <c r="H5" s="41"/>
      <c r="I5" s="138" t="s">
        <v>76</v>
      </c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41"/>
      <c r="Y5" s="41"/>
      <c r="Z5" s="131" t="s">
        <v>116</v>
      </c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3"/>
    </row>
    <row r="6" spans="1:107" s="22" customFormat="1" ht="6.7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</row>
    <row r="7" spans="1:107" s="39" customFormat="1" ht="34.5" customHeight="1">
      <c r="A7" s="41"/>
      <c r="B7" s="41"/>
      <c r="C7" s="41"/>
      <c r="D7" s="41"/>
      <c r="E7" s="41"/>
      <c r="F7" s="138" t="s">
        <v>75</v>
      </c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41"/>
      <c r="Y7" s="41"/>
      <c r="Z7" s="131">
        <v>119</v>
      </c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3"/>
      <c r="DB7" s="41"/>
    </row>
    <row r="8" spans="1:107" ht="10.5" customHeight="1"/>
    <row r="9" spans="1:107" ht="69.75" customHeight="1">
      <c r="A9" s="75" t="s">
        <v>0</v>
      </c>
      <c r="B9" s="76"/>
      <c r="C9" s="76"/>
      <c r="D9" s="76"/>
      <c r="E9" s="76"/>
      <c r="F9" s="77"/>
      <c r="G9" s="75" t="s">
        <v>65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7"/>
      <c r="BW9" s="38" t="s">
        <v>73</v>
      </c>
      <c r="BX9" s="75" t="s">
        <v>24</v>
      </c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7"/>
      <c r="CN9" s="75" t="s">
        <v>23</v>
      </c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7"/>
    </row>
    <row r="10" spans="1:107" s="1" customFormat="1" ht="12.75">
      <c r="A10" s="105">
        <v>1</v>
      </c>
      <c r="B10" s="105"/>
      <c r="C10" s="105"/>
      <c r="D10" s="105"/>
      <c r="E10" s="105"/>
      <c r="F10" s="105"/>
      <c r="G10" s="105">
        <v>2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40"/>
      <c r="BX10" s="105">
        <v>3</v>
      </c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>
        <v>4</v>
      </c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</row>
    <row r="11" spans="1:107" s="39" customFormat="1" ht="27.75" customHeight="1">
      <c r="A11" s="135" t="s">
        <v>25</v>
      </c>
      <c r="B11" s="135"/>
      <c r="C11" s="135"/>
      <c r="D11" s="135"/>
      <c r="E11" s="135"/>
      <c r="F11" s="135"/>
      <c r="G11" s="32"/>
      <c r="H11" s="147" t="s">
        <v>36</v>
      </c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8"/>
      <c r="BW11" s="33" t="s">
        <v>11</v>
      </c>
      <c r="BX11" s="149" t="s">
        <v>11</v>
      </c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69">
        <f>SUM(CN12:DC14)</f>
        <v>2030294.64</v>
      </c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</row>
    <row r="12" spans="1:107" s="1" customFormat="1" ht="12.75">
      <c r="A12" s="150" t="s">
        <v>26</v>
      </c>
      <c r="B12" s="151"/>
      <c r="C12" s="151"/>
      <c r="D12" s="151"/>
      <c r="E12" s="151"/>
      <c r="F12" s="152"/>
      <c r="G12" s="11"/>
      <c r="H12" s="156" t="s">
        <v>2</v>
      </c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7"/>
      <c r="BW12" s="17"/>
      <c r="BX12" s="158">
        <v>9228612</v>
      </c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60"/>
      <c r="CN12" s="139">
        <f>BW13*BX12</f>
        <v>2030294.64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1"/>
    </row>
    <row r="13" spans="1:107" s="1" customFormat="1" ht="12.75">
      <c r="A13" s="153"/>
      <c r="B13" s="154"/>
      <c r="C13" s="154"/>
      <c r="D13" s="154"/>
      <c r="E13" s="154"/>
      <c r="F13" s="155"/>
      <c r="G13" s="10"/>
      <c r="H13" s="145" t="s">
        <v>37</v>
      </c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6"/>
      <c r="BW13" s="18">
        <v>0.22</v>
      </c>
      <c r="BX13" s="161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3"/>
      <c r="CN13" s="142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4"/>
    </row>
    <row r="14" spans="1:107" s="1" customFormat="1" ht="13.5" customHeight="1">
      <c r="A14" s="93" t="s">
        <v>27</v>
      </c>
      <c r="B14" s="93"/>
      <c r="C14" s="93"/>
      <c r="D14" s="93"/>
      <c r="E14" s="93"/>
      <c r="F14" s="93"/>
      <c r="G14" s="9"/>
      <c r="H14" s="165" t="s">
        <v>38</v>
      </c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6"/>
      <c r="BW14" s="16">
        <v>0.1</v>
      </c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63">
        <f>BW14*BX14</f>
        <v>0</v>
      </c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5"/>
    </row>
    <row r="15" spans="1:107" s="1" customFormat="1" ht="26.25" customHeight="1">
      <c r="A15" s="93" t="s">
        <v>28</v>
      </c>
      <c r="B15" s="93"/>
      <c r="C15" s="93"/>
      <c r="D15" s="93"/>
      <c r="E15" s="93"/>
      <c r="F15" s="93"/>
      <c r="G15" s="9"/>
      <c r="H15" s="165" t="s">
        <v>39</v>
      </c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6"/>
      <c r="BW15" s="37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63">
        <f>BW15*BX15</f>
        <v>0</v>
      </c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5"/>
    </row>
    <row r="16" spans="1:107" s="34" customFormat="1" ht="26.25" customHeight="1">
      <c r="A16" s="135" t="s">
        <v>29</v>
      </c>
      <c r="B16" s="135"/>
      <c r="C16" s="135"/>
      <c r="D16" s="135"/>
      <c r="E16" s="135"/>
      <c r="F16" s="135"/>
      <c r="G16" s="32"/>
      <c r="H16" s="147" t="s">
        <v>40</v>
      </c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8"/>
      <c r="BW16" s="33" t="s">
        <v>11</v>
      </c>
      <c r="BX16" s="164" t="s">
        <v>11</v>
      </c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69">
        <f>SUM(CN17:DB22)</f>
        <v>286087.152</v>
      </c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</row>
    <row r="17" spans="1:150" s="1" customFormat="1" ht="12.75">
      <c r="A17" s="150" t="s">
        <v>30</v>
      </c>
      <c r="B17" s="151"/>
      <c r="C17" s="151"/>
      <c r="D17" s="151"/>
      <c r="E17" s="151"/>
      <c r="F17" s="152"/>
      <c r="G17" s="11"/>
      <c r="H17" s="156" t="s">
        <v>2</v>
      </c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7"/>
      <c r="BW17" s="17"/>
      <c r="BX17" s="158">
        <f>BX12</f>
        <v>9228612</v>
      </c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60"/>
      <c r="CN17" s="139">
        <f>BW18*BX17+0.18</f>
        <v>267629.92800000001</v>
      </c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1"/>
    </row>
    <row r="18" spans="1:150" s="1" customFormat="1" ht="25.5" customHeight="1">
      <c r="A18" s="153"/>
      <c r="B18" s="154"/>
      <c r="C18" s="154"/>
      <c r="D18" s="154"/>
      <c r="E18" s="154"/>
      <c r="F18" s="155"/>
      <c r="G18" s="10"/>
      <c r="H18" s="145" t="s">
        <v>41</v>
      </c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6"/>
      <c r="BW18" s="18">
        <v>2.9000000000000001E-2</v>
      </c>
      <c r="BX18" s="161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3"/>
      <c r="CN18" s="142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4"/>
    </row>
    <row r="19" spans="1:150" s="1" customFormat="1" ht="26.25" customHeight="1">
      <c r="A19" s="93" t="s">
        <v>31</v>
      </c>
      <c r="B19" s="93"/>
      <c r="C19" s="93"/>
      <c r="D19" s="93"/>
      <c r="E19" s="93"/>
      <c r="F19" s="93"/>
      <c r="G19" s="9"/>
      <c r="H19" s="165" t="s">
        <v>42</v>
      </c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6"/>
      <c r="BW19" s="16">
        <v>0</v>
      </c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69">
        <f>BW19*BX19</f>
        <v>0</v>
      </c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</row>
    <row r="20" spans="1:150" s="1" customFormat="1" ht="27" customHeight="1">
      <c r="A20" s="93" t="s">
        <v>32</v>
      </c>
      <c r="B20" s="93"/>
      <c r="C20" s="93"/>
      <c r="D20" s="93"/>
      <c r="E20" s="93"/>
      <c r="F20" s="93"/>
      <c r="G20" s="9"/>
      <c r="H20" s="165" t="s">
        <v>43</v>
      </c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6"/>
      <c r="BW20" s="16">
        <v>2E-3</v>
      </c>
      <c r="BX20" s="88">
        <f>BX12</f>
        <v>9228612</v>
      </c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69">
        <f>BW20*BX20</f>
        <v>18457.224000000002</v>
      </c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</row>
    <row r="21" spans="1:150" s="1" customFormat="1" ht="27" customHeight="1">
      <c r="A21" s="93" t="s">
        <v>33</v>
      </c>
      <c r="B21" s="93"/>
      <c r="C21" s="93"/>
      <c r="D21" s="93"/>
      <c r="E21" s="93"/>
      <c r="F21" s="93"/>
      <c r="G21" s="9"/>
      <c r="H21" s="165" t="s">
        <v>44</v>
      </c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6"/>
      <c r="BW21" s="37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69">
        <f>BW21*BX21</f>
        <v>0</v>
      </c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</row>
    <row r="22" spans="1:150" s="1" customFormat="1" ht="27" customHeight="1">
      <c r="A22" s="93" t="s">
        <v>34</v>
      </c>
      <c r="B22" s="93"/>
      <c r="C22" s="93"/>
      <c r="D22" s="93"/>
      <c r="E22" s="93"/>
      <c r="F22" s="93"/>
      <c r="G22" s="9"/>
      <c r="H22" s="165" t="s">
        <v>44</v>
      </c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6"/>
      <c r="BW22" s="37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69">
        <f>BW22*BX22</f>
        <v>0</v>
      </c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</row>
    <row r="23" spans="1:150" s="34" customFormat="1" ht="26.25" customHeight="1">
      <c r="A23" s="135" t="s">
        <v>35</v>
      </c>
      <c r="B23" s="135"/>
      <c r="C23" s="135"/>
      <c r="D23" s="135"/>
      <c r="E23" s="135"/>
      <c r="F23" s="135"/>
      <c r="G23" s="32"/>
      <c r="H23" s="147" t="s">
        <v>45</v>
      </c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8"/>
      <c r="BW23" s="33">
        <v>5.0999999999999997E-2</v>
      </c>
      <c r="BX23" s="130">
        <f>BX12</f>
        <v>9228612</v>
      </c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69">
        <f>BW23*BX23</f>
        <v>470659.21199999994</v>
      </c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V23" s="169">
        <f>2787041-CN24</f>
        <v>-3.9999997243285179E-3</v>
      </c>
      <c r="DW23" s="170"/>
      <c r="DX23" s="170"/>
      <c r="DY23" s="170"/>
      <c r="DZ23" s="170"/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170"/>
      <c r="EL23" s="170"/>
      <c r="EM23" s="170"/>
      <c r="EN23" s="170"/>
      <c r="EO23" s="170"/>
      <c r="EP23" s="170"/>
      <c r="EQ23" s="170"/>
      <c r="ER23" s="170"/>
      <c r="ES23" s="170"/>
      <c r="ET23" s="170"/>
    </row>
    <row r="24" spans="1:150" s="1" customFormat="1" ht="13.5" customHeight="1">
      <c r="A24" s="135"/>
      <c r="B24" s="135"/>
      <c r="C24" s="135"/>
      <c r="D24" s="135"/>
      <c r="E24" s="135"/>
      <c r="F24" s="135"/>
      <c r="G24" s="66" t="s">
        <v>10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8"/>
      <c r="BW24" s="19" t="s">
        <v>11</v>
      </c>
      <c r="BX24" s="149" t="s">
        <v>11</v>
      </c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69">
        <f>CN23+CN16+CN11</f>
        <v>2787041.0039999997</v>
      </c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</row>
    <row r="25" spans="1:150" ht="3" customHeight="1"/>
    <row r="26" spans="1:150" s="8" customFormat="1" ht="48" hidden="1" customHeight="1">
      <c r="A26" s="167" t="s">
        <v>71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</row>
    <row r="27" spans="1:150" ht="12" customHeight="1"/>
  </sheetData>
  <mergeCells count="65">
    <mergeCell ref="A26:DB26"/>
    <mergeCell ref="DV23:ET23"/>
    <mergeCell ref="A23:F23"/>
    <mergeCell ref="H23:BV23"/>
    <mergeCell ref="BX23:CM23"/>
    <mergeCell ref="CN23:DB23"/>
    <mergeCell ref="A24:F24"/>
    <mergeCell ref="G24:BV24"/>
    <mergeCell ref="BX24:CM24"/>
    <mergeCell ref="CN24:DB24"/>
    <mergeCell ref="A21:F21"/>
    <mergeCell ref="H21:BV21"/>
    <mergeCell ref="BX21:CM21"/>
    <mergeCell ref="CN21:DB21"/>
    <mergeCell ref="A22:F22"/>
    <mergeCell ref="H22:BV22"/>
    <mergeCell ref="BX22:CM22"/>
    <mergeCell ref="CN22:DB22"/>
    <mergeCell ref="CN17:DB18"/>
    <mergeCell ref="H18:BV18"/>
    <mergeCell ref="A20:F20"/>
    <mergeCell ref="H20:BV20"/>
    <mergeCell ref="BX20:CM20"/>
    <mergeCell ref="CN20:DB20"/>
    <mergeCell ref="H13:BV13"/>
    <mergeCell ref="A19:F19"/>
    <mergeCell ref="H19:BV19"/>
    <mergeCell ref="BX19:CM19"/>
    <mergeCell ref="CN19:DB19"/>
    <mergeCell ref="A15:F15"/>
    <mergeCell ref="H15:BV15"/>
    <mergeCell ref="BX15:CM15"/>
    <mergeCell ref="CN15:DB15"/>
    <mergeCell ref="A16:F16"/>
    <mergeCell ref="H16:BV16"/>
    <mergeCell ref="BX16:CM16"/>
    <mergeCell ref="CN16:DB16"/>
    <mergeCell ref="A17:F18"/>
    <mergeCell ref="H17:BV17"/>
    <mergeCell ref="BX17:CM18"/>
    <mergeCell ref="A14:F14"/>
    <mergeCell ref="H14:BV14"/>
    <mergeCell ref="BX14:CM14"/>
    <mergeCell ref="CN14:DB14"/>
    <mergeCell ref="A10:F10"/>
    <mergeCell ref="G10:BV10"/>
    <mergeCell ref="BX10:CM10"/>
    <mergeCell ref="CN10:DB10"/>
    <mergeCell ref="A11:F11"/>
    <mergeCell ref="H11:BV11"/>
    <mergeCell ref="BX11:CM11"/>
    <mergeCell ref="CN11:DB11"/>
    <mergeCell ref="A12:F13"/>
    <mergeCell ref="H12:BV12"/>
    <mergeCell ref="BX12:CM13"/>
    <mergeCell ref="CN12:DB13"/>
    <mergeCell ref="A9:F9"/>
    <mergeCell ref="G9:BV9"/>
    <mergeCell ref="BX9:CM9"/>
    <mergeCell ref="CN9:DB9"/>
    <mergeCell ref="A3:DB3"/>
    <mergeCell ref="I5:W5"/>
    <mergeCell ref="Z5:DC5"/>
    <mergeCell ref="F7:W7"/>
    <mergeCell ref="Z7:DA7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T27"/>
  <sheetViews>
    <sheetView view="pageBreakPreview" topLeftCell="A5" zoomScale="60" workbookViewId="0">
      <selection activeCell="CN19" sqref="CN19:DB19"/>
    </sheetView>
  </sheetViews>
  <sheetFormatPr defaultColWidth="0.85546875" defaultRowHeight="15"/>
  <cols>
    <col min="1" max="74" width="0.85546875" style="2"/>
    <col min="75" max="75" width="9.28515625" style="2" customWidth="1"/>
    <col min="76" max="106" width="0.85546875" style="2"/>
    <col min="107" max="107" width="0.85546875" style="2" customWidth="1"/>
    <col min="108" max="16384" width="0.85546875" style="2"/>
  </cols>
  <sheetData>
    <row r="1" spans="1:107" ht="3" customHeight="1"/>
    <row r="2" spans="1:107" ht="12" customHeight="1"/>
    <row r="3" spans="1:107" s="45" customFormat="1" ht="41.25" customHeight="1">
      <c r="A3" s="138" t="s">
        <v>146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</row>
    <row r="4" spans="1:107" s="45" customFormat="1" ht="17.2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</row>
    <row r="5" spans="1:107" s="45" customFormat="1" ht="29.25" customHeight="1">
      <c r="A5" s="49"/>
      <c r="B5" s="49"/>
      <c r="C5" s="49"/>
      <c r="D5" s="49"/>
      <c r="E5" s="49"/>
      <c r="F5" s="49"/>
      <c r="G5" s="49"/>
      <c r="H5" s="49"/>
      <c r="I5" s="138" t="s">
        <v>76</v>
      </c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49"/>
      <c r="Y5" s="49"/>
      <c r="Z5" s="131" t="s">
        <v>145</v>
      </c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3"/>
    </row>
    <row r="6" spans="1:107" s="22" customFormat="1" ht="6.7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</row>
    <row r="7" spans="1:107" s="45" customFormat="1" ht="34.5" customHeight="1">
      <c r="A7" s="49"/>
      <c r="B7" s="49"/>
      <c r="C7" s="49"/>
      <c r="D7" s="49"/>
      <c r="E7" s="49"/>
      <c r="F7" s="138" t="s">
        <v>75</v>
      </c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49"/>
      <c r="Y7" s="49"/>
      <c r="Z7" s="131">
        <v>119</v>
      </c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3"/>
      <c r="DB7" s="49"/>
    </row>
    <row r="8" spans="1:107" ht="10.5" customHeight="1"/>
    <row r="9" spans="1:107" ht="69.75" customHeight="1">
      <c r="A9" s="75" t="s">
        <v>0</v>
      </c>
      <c r="B9" s="76"/>
      <c r="C9" s="76"/>
      <c r="D9" s="76"/>
      <c r="E9" s="76"/>
      <c r="F9" s="77"/>
      <c r="G9" s="75" t="s">
        <v>65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7"/>
      <c r="BW9" s="47" t="s">
        <v>73</v>
      </c>
      <c r="BX9" s="75" t="s">
        <v>24</v>
      </c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7"/>
      <c r="CN9" s="75" t="s">
        <v>23</v>
      </c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7"/>
    </row>
    <row r="10" spans="1:107" s="1" customFormat="1" ht="12.75">
      <c r="A10" s="105">
        <v>1</v>
      </c>
      <c r="B10" s="105"/>
      <c r="C10" s="105"/>
      <c r="D10" s="105"/>
      <c r="E10" s="105"/>
      <c r="F10" s="105"/>
      <c r="G10" s="105">
        <v>2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48"/>
      <c r="BX10" s="105">
        <v>3</v>
      </c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>
        <v>4</v>
      </c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</row>
    <row r="11" spans="1:107" s="45" customFormat="1" ht="27.75" customHeight="1">
      <c r="A11" s="135" t="s">
        <v>25</v>
      </c>
      <c r="B11" s="135"/>
      <c r="C11" s="135"/>
      <c r="D11" s="135"/>
      <c r="E11" s="135"/>
      <c r="F11" s="135"/>
      <c r="G11" s="32"/>
      <c r="H11" s="147" t="s">
        <v>36</v>
      </c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8"/>
      <c r="BW11" s="33" t="s">
        <v>11</v>
      </c>
      <c r="BX11" s="149" t="s">
        <v>11</v>
      </c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69">
        <f>SUM(CN12:DC14)</f>
        <v>35640</v>
      </c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</row>
    <row r="12" spans="1:107" s="1" customFormat="1" ht="12.75">
      <c r="A12" s="150" t="s">
        <v>26</v>
      </c>
      <c r="B12" s="151"/>
      <c r="C12" s="151"/>
      <c r="D12" s="151"/>
      <c r="E12" s="151"/>
      <c r="F12" s="152"/>
      <c r="G12" s="11"/>
      <c r="H12" s="156" t="s">
        <v>2</v>
      </c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7"/>
      <c r="BW12" s="17"/>
      <c r="BX12" s="158">
        <v>162000</v>
      </c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60"/>
      <c r="CN12" s="139">
        <f>BW13*BX12</f>
        <v>35640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1"/>
    </row>
    <row r="13" spans="1:107" s="1" customFormat="1" ht="12.75">
      <c r="A13" s="153"/>
      <c r="B13" s="154"/>
      <c r="C13" s="154"/>
      <c r="D13" s="154"/>
      <c r="E13" s="154"/>
      <c r="F13" s="155"/>
      <c r="G13" s="10"/>
      <c r="H13" s="145" t="s">
        <v>37</v>
      </c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6"/>
      <c r="BW13" s="18">
        <v>0.22</v>
      </c>
      <c r="BX13" s="161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3"/>
      <c r="CN13" s="142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4"/>
    </row>
    <row r="14" spans="1:107" s="1" customFormat="1" ht="13.5" customHeight="1">
      <c r="A14" s="93" t="s">
        <v>27</v>
      </c>
      <c r="B14" s="93"/>
      <c r="C14" s="93"/>
      <c r="D14" s="93"/>
      <c r="E14" s="93"/>
      <c r="F14" s="93"/>
      <c r="G14" s="9"/>
      <c r="H14" s="165" t="s">
        <v>38</v>
      </c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6"/>
      <c r="BW14" s="16">
        <v>0.1</v>
      </c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63">
        <f>BW14*BX14</f>
        <v>0</v>
      </c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5"/>
    </row>
    <row r="15" spans="1:107" s="1" customFormat="1" ht="26.25" customHeight="1">
      <c r="A15" s="93" t="s">
        <v>28</v>
      </c>
      <c r="B15" s="93"/>
      <c r="C15" s="93"/>
      <c r="D15" s="93"/>
      <c r="E15" s="93"/>
      <c r="F15" s="93"/>
      <c r="G15" s="9"/>
      <c r="H15" s="165" t="s">
        <v>39</v>
      </c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6"/>
      <c r="BW15" s="37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63">
        <f>BW15*BX15</f>
        <v>0</v>
      </c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5"/>
    </row>
    <row r="16" spans="1:107" s="34" customFormat="1" ht="26.25" customHeight="1">
      <c r="A16" s="135" t="s">
        <v>29</v>
      </c>
      <c r="B16" s="135"/>
      <c r="C16" s="135"/>
      <c r="D16" s="135"/>
      <c r="E16" s="135"/>
      <c r="F16" s="135"/>
      <c r="G16" s="32"/>
      <c r="H16" s="147" t="s">
        <v>40</v>
      </c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8"/>
      <c r="BW16" s="33" t="s">
        <v>11</v>
      </c>
      <c r="BX16" s="164" t="s">
        <v>11</v>
      </c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69">
        <f>SUM(CN17:DB22)</f>
        <v>5022</v>
      </c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</row>
    <row r="17" spans="1:150" s="1" customFormat="1" ht="12.75">
      <c r="A17" s="150" t="s">
        <v>30</v>
      </c>
      <c r="B17" s="151"/>
      <c r="C17" s="151"/>
      <c r="D17" s="151"/>
      <c r="E17" s="151"/>
      <c r="F17" s="152"/>
      <c r="G17" s="11"/>
      <c r="H17" s="156" t="s">
        <v>2</v>
      </c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7"/>
      <c r="BW17" s="17"/>
      <c r="BX17" s="158">
        <f>BX12</f>
        <v>162000</v>
      </c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60"/>
      <c r="CN17" s="139">
        <f>BW18*BX17</f>
        <v>4698</v>
      </c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1"/>
    </row>
    <row r="18" spans="1:150" s="1" customFormat="1" ht="25.5" customHeight="1">
      <c r="A18" s="153"/>
      <c r="B18" s="154"/>
      <c r="C18" s="154"/>
      <c r="D18" s="154"/>
      <c r="E18" s="154"/>
      <c r="F18" s="155"/>
      <c r="G18" s="10"/>
      <c r="H18" s="145" t="s">
        <v>41</v>
      </c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6"/>
      <c r="BW18" s="18">
        <v>2.9000000000000001E-2</v>
      </c>
      <c r="BX18" s="161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3"/>
      <c r="CN18" s="142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4"/>
    </row>
    <row r="19" spans="1:150" s="1" customFormat="1" ht="26.25" customHeight="1">
      <c r="A19" s="93" t="s">
        <v>31</v>
      </c>
      <c r="B19" s="93"/>
      <c r="C19" s="93"/>
      <c r="D19" s="93"/>
      <c r="E19" s="93"/>
      <c r="F19" s="93"/>
      <c r="G19" s="9"/>
      <c r="H19" s="165" t="s">
        <v>42</v>
      </c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6"/>
      <c r="BW19" s="16">
        <v>0</v>
      </c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69">
        <f>BW19*BX19</f>
        <v>0</v>
      </c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</row>
    <row r="20" spans="1:150" s="1" customFormat="1" ht="27" customHeight="1">
      <c r="A20" s="93" t="s">
        <v>32</v>
      </c>
      <c r="B20" s="93"/>
      <c r="C20" s="93"/>
      <c r="D20" s="93"/>
      <c r="E20" s="93"/>
      <c r="F20" s="93"/>
      <c r="G20" s="9"/>
      <c r="H20" s="165" t="s">
        <v>43</v>
      </c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6"/>
      <c r="BW20" s="16">
        <v>2E-3</v>
      </c>
      <c r="BX20" s="88">
        <f>BX12</f>
        <v>162000</v>
      </c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69">
        <f>BW20*BX20</f>
        <v>324</v>
      </c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</row>
    <row r="21" spans="1:150" s="1" customFormat="1" ht="27" customHeight="1">
      <c r="A21" s="93" t="s">
        <v>33</v>
      </c>
      <c r="B21" s="93"/>
      <c r="C21" s="93"/>
      <c r="D21" s="93"/>
      <c r="E21" s="93"/>
      <c r="F21" s="93"/>
      <c r="G21" s="9"/>
      <c r="H21" s="165" t="s">
        <v>44</v>
      </c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6"/>
      <c r="BW21" s="37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69">
        <f>BW21*BX21</f>
        <v>0</v>
      </c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</row>
    <row r="22" spans="1:150" s="1" customFormat="1" ht="27" customHeight="1">
      <c r="A22" s="93" t="s">
        <v>34</v>
      </c>
      <c r="B22" s="93"/>
      <c r="C22" s="93"/>
      <c r="D22" s="93"/>
      <c r="E22" s="93"/>
      <c r="F22" s="93"/>
      <c r="G22" s="9"/>
      <c r="H22" s="165" t="s">
        <v>44</v>
      </c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6"/>
      <c r="BW22" s="37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69">
        <f>BW22*BX22</f>
        <v>0</v>
      </c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</row>
    <row r="23" spans="1:150" s="34" customFormat="1" ht="26.25" customHeight="1">
      <c r="A23" s="135" t="s">
        <v>35</v>
      </c>
      <c r="B23" s="135"/>
      <c r="C23" s="135"/>
      <c r="D23" s="135"/>
      <c r="E23" s="135"/>
      <c r="F23" s="135"/>
      <c r="G23" s="32"/>
      <c r="H23" s="147" t="s">
        <v>45</v>
      </c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8"/>
      <c r="BW23" s="33">
        <v>5.0999999999999997E-2</v>
      </c>
      <c r="BX23" s="130">
        <f>BX12</f>
        <v>162000</v>
      </c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69">
        <f>BW23*BX23</f>
        <v>8262</v>
      </c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V23" s="169">
        <f>48924-CN24</f>
        <v>0</v>
      </c>
      <c r="DW23" s="170"/>
      <c r="DX23" s="170"/>
      <c r="DY23" s="170"/>
      <c r="DZ23" s="170"/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170"/>
      <c r="EL23" s="170"/>
      <c r="EM23" s="170"/>
      <c r="EN23" s="170"/>
      <c r="EO23" s="170"/>
      <c r="EP23" s="170"/>
      <c r="EQ23" s="170"/>
      <c r="ER23" s="170"/>
      <c r="ES23" s="170"/>
      <c r="ET23" s="170"/>
    </row>
    <row r="24" spans="1:150" s="1" customFormat="1" ht="13.5" customHeight="1">
      <c r="A24" s="135"/>
      <c r="B24" s="135"/>
      <c r="C24" s="135"/>
      <c r="D24" s="135"/>
      <c r="E24" s="135"/>
      <c r="F24" s="135"/>
      <c r="G24" s="66" t="s">
        <v>10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8"/>
      <c r="BW24" s="19" t="s">
        <v>11</v>
      </c>
      <c r="BX24" s="149" t="s">
        <v>11</v>
      </c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69">
        <f>CN23+CN16+CN11</f>
        <v>48924</v>
      </c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</row>
    <row r="25" spans="1:150" ht="3" customHeight="1"/>
    <row r="26" spans="1:150" s="8" customFormat="1" ht="48" hidden="1" customHeight="1">
      <c r="A26" s="167" t="s">
        <v>71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</row>
    <row r="27" spans="1:150" ht="12" customHeight="1"/>
  </sheetData>
  <mergeCells count="65">
    <mergeCell ref="DV23:ET23"/>
    <mergeCell ref="A24:F24"/>
    <mergeCell ref="G24:BV24"/>
    <mergeCell ref="BX24:CM24"/>
    <mergeCell ref="CN24:DB24"/>
    <mergeCell ref="A21:F21"/>
    <mergeCell ref="H21:BV21"/>
    <mergeCell ref="BX21:CM21"/>
    <mergeCell ref="CN21:DB21"/>
    <mergeCell ref="A26:DB26"/>
    <mergeCell ref="A22:F22"/>
    <mergeCell ref="H22:BV22"/>
    <mergeCell ref="BX22:CM22"/>
    <mergeCell ref="CN22:DB22"/>
    <mergeCell ref="A23:F23"/>
    <mergeCell ref="H23:BV23"/>
    <mergeCell ref="BX23:CM23"/>
    <mergeCell ref="CN23:DB23"/>
    <mergeCell ref="CN17:DB18"/>
    <mergeCell ref="H18:BV18"/>
    <mergeCell ref="A20:F20"/>
    <mergeCell ref="H20:BV20"/>
    <mergeCell ref="BX20:CM20"/>
    <mergeCell ref="CN20:DB20"/>
    <mergeCell ref="H13:BV13"/>
    <mergeCell ref="A19:F19"/>
    <mergeCell ref="H19:BV19"/>
    <mergeCell ref="BX19:CM19"/>
    <mergeCell ref="CN19:DB19"/>
    <mergeCell ref="A15:F15"/>
    <mergeCell ref="H15:BV15"/>
    <mergeCell ref="BX15:CM15"/>
    <mergeCell ref="CN15:DB15"/>
    <mergeCell ref="A16:F16"/>
    <mergeCell ref="H16:BV16"/>
    <mergeCell ref="BX16:CM16"/>
    <mergeCell ref="CN16:DB16"/>
    <mergeCell ref="A17:F18"/>
    <mergeCell ref="H17:BV17"/>
    <mergeCell ref="BX17:CM18"/>
    <mergeCell ref="A14:F14"/>
    <mergeCell ref="H14:BV14"/>
    <mergeCell ref="BX14:CM14"/>
    <mergeCell ref="CN14:DB14"/>
    <mergeCell ref="A10:F10"/>
    <mergeCell ref="G10:BV10"/>
    <mergeCell ref="BX10:CM10"/>
    <mergeCell ref="CN10:DB10"/>
    <mergeCell ref="A11:F11"/>
    <mergeCell ref="H11:BV11"/>
    <mergeCell ref="BX11:CM11"/>
    <mergeCell ref="CN11:DB11"/>
    <mergeCell ref="A12:F13"/>
    <mergeCell ref="H12:BV12"/>
    <mergeCell ref="BX12:CM13"/>
    <mergeCell ref="CN12:DB13"/>
    <mergeCell ref="A9:F9"/>
    <mergeCell ref="G9:BV9"/>
    <mergeCell ref="BX9:CM9"/>
    <mergeCell ref="CN9:DB9"/>
    <mergeCell ref="A3:DB3"/>
    <mergeCell ref="I5:W5"/>
    <mergeCell ref="Z5:DC5"/>
    <mergeCell ref="F7:W7"/>
    <mergeCell ref="Z7:DA7"/>
  </mergeCells>
  <pageMargins left="0.7" right="0.7" top="0.75" bottom="0.75" header="0.3" footer="0.3"/>
  <pageSetup paperSize="9" scale="91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A14"/>
  <sheetViews>
    <sheetView view="pageBreakPreview" zoomScale="110" zoomScaleNormal="130" zoomScaleSheetLayoutView="110" workbookViewId="0">
      <selection activeCell="CJ13" sqref="CJ13:DA13"/>
    </sheetView>
  </sheetViews>
  <sheetFormatPr defaultColWidth="0.85546875" defaultRowHeight="15"/>
  <cols>
    <col min="1" max="16384" width="0.85546875" style="2"/>
  </cols>
  <sheetData>
    <row r="1" spans="1:105" ht="3" customHeight="1"/>
    <row r="2" spans="1:105" ht="12" customHeight="1"/>
    <row r="3" spans="1:105" s="42" customFormat="1" ht="14.25">
      <c r="A3" s="74" t="s">
        <v>46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</row>
    <row r="4" spans="1:105" ht="6" customHeight="1"/>
    <row r="5" spans="1:105" s="42" customFormat="1" ht="36.75" customHeight="1">
      <c r="A5" s="42" t="s">
        <v>14</v>
      </c>
      <c r="X5" s="108" t="s">
        <v>118</v>
      </c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10"/>
    </row>
    <row r="6" spans="1:105" s="42" customFormat="1" ht="6" customHeight="1"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pans="1:105" s="42" customFormat="1" ht="46.5" customHeight="1">
      <c r="A7" s="70" t="s">
        <v>13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173" t="s">
        <v>119</v>
      </c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  <c r="CQ7" s="174"/>
      <c r="CR7" s="174"/>
      <c r="CS7" s="174"/>
      <c r="CT7" s="174"/>
      <c r="CU7" s="174"/>
      <c r="CV7" s="174"/>
      <c r="CW7" s="174"/>
      <c r="CX7" s="174"/>
      <c r="CY7" s="174"/>
      <c r="CZ7" s="174"/>
      <c r="DA7" s="175"/>
    </row>
    <row r="8" spans="1:105" ht="10.5" customHeight="1"/>
    <row r="9" spans="1:105" s="3" customFormat="1" ht="45" customHeight="1">
      <c r="A9" s="75" t="s">
        <v>0</v>
      </c>
      <c r="B9" s="76"/>
      <c r="C9" s="76"/>
      <c r="D9" s="76"/>
      <c r="E9" s="76"/>
      <c r="F9" s="76"/>
      <c r="G9" s="77"/>
      <c r="H9" s="75" t="s">
        <v>48</v>
      </c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7"/>
      <c r="BD9" s="75" t="s">
        <v>49</v>
      </c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7"/>
      <c r="BT9" s="75" t="s">
        <v>50</v>
      </c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7"/>
      <c r="CJ9" s="75" t="s">
        <v>47</v>
      </c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7"/>
    </row>
    <row r="10" spans="1:105" s="4" customFormat="1" ht="12.75">
      <c r="A10" s="105">
        <v>1</v>
      </c>
      <c r="B10" s="105"/>
      <c r="C10" s="105"/>
      <c r="D10" s="105"/>
      <c r="E10" s="105"/>
      <c r="F10" s="105"/>
      <c r="G10" s="105"/>
      <c r="H10" s="105">
        <v>2</v>
      </c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>
        <v>3</v>
      </c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>
        <v>4</v>
      </c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>
        <v>5</v>
      </c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</row>
    <row r="11" spans="1:105" s="5" customFormat="1" ht="15" customHeight="1">
      <c r="A11" s="93" t="s">
        <v>25</v>
      </c>
      <c r="B11" s="93"/>
      <c r="C11" s="93"/>
      <c r="D11" s="93"/>
      <c r="E11" s="93"/>
      <c r="F11" s="93"/>
      <c r="G11" s="93"/>
      <c r="H11" s="171" t="s">
        <v>120</v>
      </c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88">
        <f>803697/12</f>
        <v>66974.75</v>
      </c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172">
        <v>12</v>
      </c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92">
        <v>733448</v>
      </c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</row>
    <row r="12" spans="1:105" s="5" customFormat="1" ht="15" hidden="1" customHeight="1">
      <c r="A12" s="93" t="s">
        <v>29</v>
      </c>
      <c r="B12" s="93"/>
      <c r="C12" s="93"/>
      <c r="D12" s="93"/>
      <c r="E12" s="93"/>
      <c r="F12" s="93"/>
      <c r="G12" s="93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92">
        <f>BD12*BT12</f>
        <v>0</v>
      </c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</row>
    <row r="13" spans="1:105" s="24" customFormat="1" ht="15" customHeight="1">
      <c r="A13" s="135"/>
      <c r="B13" s="135"/>
      <c r="C13" s="135"/>
      <c r="D13" s="135"/>
      <c r="E13" s="135"/>
      <c r="F13" s="135"/>
      <c r="G13" s="135"/>
      <c r="H13" s="67" t="s">
        <v>10</v>
      </c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8"/>
      <c r="BD13" s="149" t="s">
        <v>11</v>
      </c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 t="s">
        <v>11</v>
      </c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69">
        <f>SUM(CJ11:DA12)</f>
        <v>733448</v>
      </c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</row>
    <row r="14" spans="1:105" s="1" customFormat="1" ht="12" customHeight="1"/>
  </sheetData>
  <mergeCells count="29">
    <mergeCell ref="A3:DA3"/>
    <mergeCell ref="X5:DA5"/>
    <mergeCell ref="A7:AO7"/>
    <mergeCell ref="AP7:DA7"/>
    <mergeCell ref="A9:G9"/>
    <mergeCell ref="H9:BC9"/>
    <mergeCell ref="BD9:BS9"/>
    <mergeCell ref="BT9:CI9"/>
    <mergeCell ref="CJ9:DA9"/>
    <mergeCell ref="A11:G11"/>
    <mergeCell ref="H11:BC11"/>
    <mergeCell ref="BD11:BS11"/>
    <mergeCell ref="BT11:CI11"/>
    <mergeCell ref="CJ11:DA11"/>
    <mergeCell ref="A10:G10"/>
    <mergeCell ref="H10:BC10"/>
    <mergeCell ref="BD10:BS10"/>
    <mergeCell ref="BT10:CI10"/>
    <mergeCell ref="CJ10:DA10"/>
    <mergeCell ref="A13:G13"/>
    <mergeCell ref="H13:BC13"/>
    <mergeCell ref="BD13:BS13"/>
    <mergeCell ref="BT13:CI13"/>
    <mergeCell ref="CJ13:DA13"/>
    <mergeCell ref="A12:G12"/>
    <mergeCell ref="H12:BC12"/>
    <mergeCell ref="BD12:BS12"/>
    <mergeCell ref="BT12:CI12"/>
    <mergeCell ref="CJ12:DA1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A33"/>
  <sheetViews>
    <sheetView workbookViewId="0">
      <selection activeCell="CE21" sqref="CE21:DA21"/>
    </sheetView>
  </sheetViews>
  <sheetFormatPr defaultColWidth="0.85546875" defaultRowHeight="15"/>
  <cols>
    <col min="1" max="16384" width="0.85546875" style="2"/>
  </cols>
  <sheetData>
    <row r="1" spans="1:105" ht="3" customHeight="1"/>
    <row r="2" spans="1:105" s="1" customFormat="1" ht="12" customHeight="1"/>
    <row r="3" spans="1:105" s="6" customFormat="1" ht="14.25">
      <c r="A3" s="74" t="s">
        <v>51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</row>
    <row r="4" spans="1:105" ht="6" customHeight="1"/>
    <row r="5" spans="1:105" s="6" customFormat="1" ht="29.25" customHeight="1">
      <c r="A5" s="6" t="s">
        <v>14</v>
      </c>
      <c r="X5" s="177" t="s">
        <v>177</v>
      </c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9"/>
    </row>
    <row r="6" spans="1:105" s="6" customFormat="1" ht="16.5" customHeight="1"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pans="1:105" s="6" customFormat="1" ht="35.25" customHeight="1">
      <c r="A7" s="70" t="s">
        <v>13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180" t="s">
        <v>116</v>
      </c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2"/>
    </row>
    <row r="8" spans="1:105" ht="10.5" customHeight="1"/>
    <row r="9" spans="1:105" s="3" customFormat="1" ht="55.5" customHeight="1">
      <c r="A9" s="75" t="s">
        <v>0</v>
      </c>
      <c r="B9" s="76"/>
      <c r="C9" s="76"/>
      <c r="D9" s="76"/>
      <c r="E9" s="76"/>
      <c r="F9" s="76"/>
      <c r="G9" s="77"/>
      <c r="H9" s="75" t="s">
        <v>17</v>
      </c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7"/>
      <c r="BD9" s="75" t="s">
        <v>52</v>
      </c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7"/>
      <c r="BT9" s="75" t="s">
        <v>53</v>
      </c>
      <c r="BU9" s="76"/>
      <c r="BV9" s="76"/>
      <c r="BW9" s="76"/>
      <c r="BX9" s="76"/>
      <c r="BY9" s="76"/>
      <c r="BZ9" s="76"/>
      <c r="CA9" s="76"/>
      <c r="CB9" s="76"/>
      <c r="CC9" s="76"/>
      <c r="CD9" s="77"/>
      <c r="CE9" s="75" t="s">
        <v>70</v>
      </c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7"/>
    </row>
    <row r="10" spans="1:105" s="4" customFormat="1" ht="12.75">
      <c r="A10" s="105">
        <v>1</v>
      </c>
      <c r="B10" s="105"/>
      <c r="C10" s="105"/>
      <c r="D10" s="105"/>
      <c r="E10" s="105"/>
      <c r="F10" s="105"/>
      <c r="G10" s="105"/>
      <c r="H10" s="105">
        <v>2</v>
      </c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>
        <v>3</v>
      </c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>
        <v>4</v>
      </c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>
        <v>5</v>
      </c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</row>
    <row r="11" spans="1:105" s="25" customFormat="1" ht="12.75">
      <c r="A11" s="135" t="s">
        <v>25</v>
      </c>
      <c r="B11" s="135"/>
      <c r="C11" s="135"/>
      <c r="D11" s="135"/>
      <c r="E11" s="135"/>
      <c r="F11" s="135"/>
      <c r="G11" s="135"/>
      <c r="H11" s="176" t="s">
        <v>77</v>
      </c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49" t="s">
        <v>11</v>
      </c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 t="s">
        <v>11</v>
      </c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69">
        <v>41081</v>
      </c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</row>
    <row r="12" spans="1:105" s="4" customFormat="1" ht="12.75" hidden="1" customHeight="1">
      <c r="A12" s="93"/>
      <c r="B12" s="93"/>
      <c r="C12" s="93"/>
      <c r="D12" s="93"/>
      <c r="E12" s="93"/>
      <c r="F12" s="93"/>
      <c r="G12" s="93"/>
      <c r="H12" s="183" t="s">
        <v>78</v>
      </c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7" t="s">
        <v>11</v>
      </c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7"/>
      <c r="BT12" s="187" t="s">
        <v>11</v>
      </c>
      <c r="BU12" s="187"/>
      <c r="BV12" s="187"/>
      <c r="BW12" s="187"/>
      <c r="BX12" s="187"/>
      <c r="BY12" s="187"/>
      <c r="BZ12" s="187"/>
      <c r="CA12" s="187"/>
      <c r="CB12" s="187"/>
      <c r="CC12" s="187"/>
      <c r="CD12" s="187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</row>
    <row r="13" spans="1:105" s="5" customFormat="1" ht="15" hidden="1" customHeight="1">
      <c r="A13" s="93" t="s">
        <v>26</v>
      </c>
      <c r="B13" s="93"/>
      <c r="C13" s="93"/>
      <c r="D13" s="93"/>
      <c r="E13" s="93"/>
      <c r="F13" s="93"/>
      <c r="G13" s="93"/>
      <c r="H13" s="183" t="s">
        <v>79</v>
      </c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</row>
    <row r="14" spans="1:105" s="5" customFormat="1" ht="15" hidden="1" customHeight="1">
      <c r="A14" s="93" t="s">
        <v>27</v>
      </c>
      <c r="B14" s="93"/>
      <c r="C14" s="93"/>
      <c r="D14" s="93"/>
      <c r="E14" s="93"/>
      <c r="F14" s="93"/>
      <c r="G14" s="93"/>
      <c r="H14" s="183" t="s">
        <v>80</v>
      </c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</row>
    <row r="15" spans="1:105" s="24" customFormat="1" ht="15" customHeight="1">
      <c r="A15" s="135" t="s">
        <v>29</v>
      </c>
      <c r="B15" s="135"/>
      <c r="C15" s="135"/>
      <c r="D15" s="135"/>
      <c r="E15" s="135"/>
      <c r="F15" s="135"/>
      <c r="G15" s="135"/>
      <c r="H15" s="176" t="s">
        <v>81</v>
      </c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49" t="s">
        <v>11</v>
      </c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 t="s">
        <v>11</v>
      </c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69">
        <v>372769</v>
      </c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</row>
    <row r="16" spans="1:105" s="5" customFormat="1" ht="15" hidden="1" customHeight="1">
      <c r="A16" s="93"/>
      <c r="B16" s="93"/>
      <c r="C16" s="93"/>
      <c r="D16" s="93"/>
      <c r="E16" s="93"/>
      <c r="F16" s="93"/>
      <c r="G16" s="93"/>
      <c r="H16" s="183" t="s">
        <v>82</v>
      </c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7" t="s">
        <v>11</v>
      </c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 t="s">
        <v>11</v>
      </c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</row>
    <row r="17" spans="1:105" s="5" customFormat="1" ht="15" hidden="1" customHeight="1">
      <c r="A17" s="93"/>
      <c r="B17" s="93"/>
      <c r="C17" s="93"/>
      <c r="D17" s="93"/>
      <c r="E17" s="93"/>
      <c r="F17" s="93"/>
      <c r="G17" s="93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</row>
    <row r="18" spans="1:105" s="5" customFormat="1" ht="15" hidden="1" customHeight="1">
      <c r="A18" s="93"/>
      <c r="B18" s="93"/>
      <c r="C18" s="93"/>
      <c r="D18" s="93"/>
      <c r="E18" s="93"/>
      <c r="F18" s="93"/>
      <c r="G18" s="93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</row>
    <row r="19" spans="1:105" s="5" customFormat="1" ht="15" hidden="1" customHeight="1">
      <c r="A19" s="93"/>
      <c r="B19" s="93"/>
      <c r="C19" s="93"/>
      <c r="D19" s="93"/>
      <c r="E19" s="93"/>
      <c r="F19" s="93"/>
      <c r="G19" s="93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</row>
    <row r="20" spans="1:105" s="5" customFormat="1" ht="15" customHeight="1">
      <c r="A20" s="135" t="s">
        <v>35</v>
      </c>
      <c r="B20" s="135"/>
      <c r="C20" s="135"/>
      <c r="D20" s="135"/>
      <c r="E20" s="135"/>
      <c r="F20" s="135"/>
      <c r="G20" s="135"/>
      <c r="H20" s="188" t="s">
        <v>117</v>
      </c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49" t="s">
        <v>11</v>
      </c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 t="s">
        <v>11</v>
      </c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69">
        <f>1687+3.07</f>
        <v>1690.07</v>
      </c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</row>
    <row r="21" spans="1:105" s="24" customFormat="1" ht="15" customHeight="1">
      <c r="A21" s="135"/>
      <c r="B21" s="135"/>
      <c r="C21" s="135"/>
      <c r="D21" s="135"/>
      <c r="E21" s="135"/>
      <c r="F21" s="135"/>
      <c r="G21" s="135"/>
      <c r="H21" s="67" t="s">
        <v>10</v>
      </c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8"/>
      <c r="BD21" s="149" t="s">
        <v>11</v>
      </c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 t="s">
        <v>11</v>
      </c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69">
        <f>CE11+CE15+CE20</f>
        <v>415540.07</v>
      </c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</row>
    <row r="22" spans="1:105" ht="12" customHeight="1"/>
    <row r="23" spans="1:105" hidden="1">
      <c r="D23" s="2" t="s">
        <v>83</v>
      </c>
    </row>
    <row r="24" spans="1:105" ht="35.25" hidden="1" customHeight="1"/>
    <row r="25" spans="1:105" hidden="1">
      <c r="A25" s="52" t="s">
        <v>14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177" t="s">
        <v>176</v>
      </c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178"/>
      <c r="CT25" s="178"/>
      <c r="CU25" s="178"/>
      <c r="CV25" s="178"/>
      <c r="CW25" s="178"/>
      <c r="CX25" s="178"/>
      <c r="CY25" s="178"/>
      <c r="CZ25" s="178"/>
      <c r="DA25" s="179"/>
    </row>
    <row r="26" spans="1:105" hidden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</row>
    <row r="27" spans="1:105" ht="34.5" hidden="1" customHeight="1">
      <c r="A27" s="70" t="s">
        <v>13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180" t="s">
        <v>145</v>
      </c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1"/>
      <c r="BM27" s="181"/>
      <c r="BN27" s="181"/>
      <c r="BO27" s="181"/>
      <c r="BP27" s="181"/>
      <c r="BQ27" s="181"/>
      <c r="BR27" s="181"/>
      <c r="BS27" s="181"/>
      <c r="BT27" s="181"/>
      <c r="BU27" s="181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1"/>
      <c r="CH27" s="181"/>
      <c r="CI27" s="181"/>
      <c r="CJ27" s="181"/>
      <c r="CK27" s="181"/>
      <c r="CL27" s="181"/>
      <c r="CM27" s="181"/>
      <c r="CN27" s="181"/>
      <c r="CO27" s="181"/>
      <c r="CP27" s="181"/>
      <c r="CQ27" s="181"/>
      <c r="CR27" s="181"/>
      <c r="CS27" s="181"/>
      <c r="CT27" s="181"/>
      <c r="CU27" s="181"/>
      <c r="CV27" s="181"/>
      <c r="CW27" s="181"/>
      <c r="CX27" s="181"/>
      <c r="CY27" s="181"/>
      <c r="CZ27" s="181"/>
      <c r="DA27" s="182"/>
    </row>
    <row r="28" spans="1:105" hidden="1"/>
    <row r="29" spans="1:105" hidden="1">
      <c r="A29" s="75" t="s">
        <v>0</v>
      </c>
      <c r="B29" s="76"/>
      <c r="C29" s="76"/>
      <c r="D29" s="76"/>
      <c r="E29" s="76"/>
      <c r="F29" s="76"/>
      <c r="G29" s="77"/>
      <c r="H29" s="75" t="s">
        <v>17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7"/>
      <c r="BD29" s="75" t="s">
        <v>52</v>
      </c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7"/>
      <c r="BT29" s="75" t="s">
        <v>53</v>
      </c>
      <c r="BU29" s="76"/>
      <c r="BV29" s="76"/>
      <c r="BW29" s="76"/>
      <c r="BX29" s="76"/>
      <c r="BY29" s="76"/>
      <c r="BZ29" s="76"/>
      <c r="CA29" s="76"/>
      <c r="CB29" s="76"/>
      <c r="CC29" s="76"/>
      <c r="CD29" s="77"/>
      <c r="CE29" s="75" t="s">
        <v>70</v>
      </c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7"/>
    </row>
    <row r="30" spans="1:105" hidden="1">
      <c r="A30" s="105">
        <v>1</v>
      </c>
      <c r="B30" s="105"/>
      <c r="C30" s="105"/>
      <c r="D30" s="105"/>
      <c r="E30" s="105"/>
      <c r="F30" s="105"/>
      <c r="G30" s="105"/>
      <c r="H30" s="105">
        <v>2</v>
      </c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>
        <v>3</v>
      </c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>
        <v>4</v>
      </c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>
        <v>5</v>
      </c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</row>
    <row r="31" spans="1:105" hidden="1">
      <c r="A31" s="135" t="s">
        <v>25</v>
      </c>
      <c r="B31" s="135"/>
      <c r="C31" s="135"/>
      <c r="D31" s="135"/>
      <c r="E31" s="135"/>
      <c r="F31" s="135"/>
      <c r="G31" s="135"/>
      <c r="H31" s="176" t="s">
        <v>166</v>
      </c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49" t="s">
        <v>11</v>
      </c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 t="s">
        <v>11</v>
      </c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</row>
    <row r="32" spans="1:105" hidden="1">
      <c r="A32" s="135"/>
      <c r="B32" s="135"/>
      <c r="C32" s="135"/>
      <c r="D32" s="135"/>
      <c r="E32" s="135"/>
      <c r="F32" s="135"/>
      <c r="G32" s="135"/>
      <c r="H32" s="67" t="s">
        <v>10</v>
      </c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8"/>
      <c r="BD32" s="149" t="s">
        <v>11</v>
      </c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 t="s">
        <v>11</v>
      </c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69">
        <f>CE31</f>
        <v>0</v>
      </c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</row>
    <row r="33" hidden="1"/>
  </sheetData>
  <mergeCells count="92">
    <mergeCell ref="A14:G14"/>
    <mergeCell ref="H14:BC14"/>
    <mergeCell ref="BD14:BS14"/>
    <mergeCell ref="BT14:CD14"/>
    <mergeCell ref="CE14:DA14"/>
    <mergeCell ref="A11:G11"/>
    <mergeCell ref="H11:BC11"/>
    <mergeCell ref="BD11:BS11"/>
    <mergeCell ref="BT11:CD11"/>
    <mergeCell ref="CE11:DA11"/>
    <mergeCell ref="A16:G16"/>
    <mergeCell ref="H16:BC16"/>
    <mergeCell ref="BD16:BS16"/>
    <mergeCell ref="BT16:CD16"/>
    <mergeCell ref="CE16:DA16"/>
    <mergeCell ref="A20:G20"/>
    <mergeCell ref="H20:BC20"/>
    <mergeCell ref="BD20:BS20"/>
    <mergeCell ref="BT20:CD20"/>
    <mergeCell ref="CE20:DA20"/>
    <mergeCell ref="A12:G12"/>
    <mergeCell ref="H12:BC12"/>
    <mergeCell ref="BD12:BS12"/>
    <mergeCell ref="BT12:CD12"/>
    <mergeCell ref="CE12:DA12"/>
    <mergeCell ref="A17:G17"/>
    <mergeCell ref="H17:BC17"/>
    <mergeCell ref="BD17:BS17"/>
    <mergeCell ref="BT17:CD17"/>
    <mergeCell ref="CE17:DA17"/>
    <mergeCell ref="A18:G18"/>
    <mergeCell ref="H18:BC18"/>
    <mergeCell ref="BD18:BS18"/>
    <mergeCell ref="BT18:CD18"/>
    <mergeCell ref="CE18:DA18"/>
    <mergeCell ref="A19:G19"/>
    <mergeCell ref="H19:BC19"/>
    <mergeCell ref="BD19:BS19"/>
    <mergeCell ref="BT19:CD19"/>
    <mergeCell ref="CE19:DA19"/>
    <mergeCell ref="A15:G15"/>
    <mergeCell ref="H15:BC15"/>
    <mergeCell ref="BD15:BS15"/>
    <mergeCell ref="BT15:CD15"/>
    <mergeCell ref="CE15:DA15"/>
    <mergeCell ref="A21:G21"/>
    <mergeCell ref="H21:BC21"/>
    <mergeCell ref="BD21:BS21"/>
    <mergeCell ref="BT21:CD21"/>
    <mergeCell ref="CE21:DA21"/>
    <mergeCell ref="A10:G10"/>
    <mergeCell ref="H10:BC10"/>
    <mergeCell ref="BD10:BS10"/>
    <mergeCell ref="BT10:CD10"/>
    <mergeCell ref="CE10:DA10"/>
    <mergeCell ref="A13:G13"/>
    <mergeCell ref="H13:BC13"/>
    <mergeCell ref="BD13:BS13"/>
    <mergeCell ref="BT13:CD13"/>
    <mergeCell ref="CE13:DA13"/>
    <mergeCell ref="A3:DA3"/>
    <mergeCell ref="X5:DA5"/>
    <mergeCell ref="A7:AO7"/>
    <mergeCell ref="AP7:DA7"/>
    <mergeCell ref="A9:G9"/>
    <mergeCell ref="H9:BC9"/>
    <mergeCell ref="BD9:BS9"/>
    <mergeCell ref="BT9:CD9"/>
    <mergeCell ref="CE9:DA9"/>
    <mergeCell ref="X25:DA25"/>
    <mergeCell ref="A27:AO27"/>
    <mergeCell ref="AP27:DA27"/>
    <mergeCell ref="A29:G29"/>
    <mergeCell ref="H29:BC29"/>
    <mergeCell ref="BD29:BS29"/>
    <mergeCell ref="BT29:CD29"/>
    <mergeCell ref="CE29:DA29"/>
    <mergeCell ref="A30:G30"/>
    <mergeCell ref="H30:BC30"/>
    <mergeCell ref="BD30:BS30"/>
    <mergeCell ref="BT30:CD30"/>
    <mergeCell ref="CE30:DA30"/>
    <mergeCell ref="A31:G31"/>
    <mergeCell ref="H31:BC31"/>
    <mergeCell ref="BD31:BS31"/>
    <mergeCell ref="BT31:CD31"/>
    <mergeCell ref="CE31:DA31"/>
    <mergeCell ref="A32:G32"/>
    <mergeCell ref="H32:BC32"/>
    <mergeCell ref="BD32:BS32"/>
    <mergeCell ref="BT32:CD32"/>
    <mergeCell ref="CE32:DA3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справочник!$C$2:$C$8</xm:f>
          </x14:formula1>
          <xm:sqref>AP7:DA7</xm:sqref>
        </x14:dataValidation>
        <x14:dataValidation type="list" allowBlank="1" showInputMessage="1" showErrorMessage="1">
          <x14:formula1>
            <xm:f>справочник!$M$2:$M$80</xm:f>
          </x14:formula1>
          <xm:sqref>X5:DA5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26"/>
  <sheetViews>
    <sheetView view="pageBreakPreview" zoomScale="60" workbookViewId="0">
      <selection activeCell="CJ25" sqref="CJ25:DA25"/>
    </sheetView>
  </sheetViews>
  <sheetFormatPr defaultColWidth="0.85546875" defaultRowHeight="15"/>
  <cols>
    <col min="1" max="22" width="0.85546875" style="2"/>
    <col min="23" max="23" width="2.85546875" style="2" customWidth="1"/>
    <col min="24" max="39" width="0.85546875" style="2"/>
    <col min="40" max="40" width="3.42578125" style="2" customWidth="1"/>
    <col min="41" max="16384" width="0.85546875" style="2"/>
  </cols>
  <sheetData>
    <row r="1" spans="1:105" ht="3" customHeight="1"/>
    <row r="2" spans="1:105" ht="12" customHeight="1"/>
    <row r="3" spans="1:105" s="6" customFormat="1" ht="27" customHeight="1">
      <c r="A3" s="138" t="s">
        <v>147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</row>
    <row r="4" spans="1:105" ht="6" customHeight="1"/>
    <row r="5" spans="1:105" s="6" customFormat="1" ht="33.75" customHeight="1">
      <c r="A5" s="6" t="s">
        <v>14</v>
      </c>
      <c r="X5" s="177" t="s">
        <v>122</v>
      </c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9"/>
    </row>
    <row r="6" spans="1:105" s="6" customFormat="1" ht="15.75" customHeight="1"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pans="1:105" s="6" customFormat="1" ht="30.75" customHeight="1">
      <c r="A7" s="70" t="s">
        <v>13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189" t="s">
        <v>121</v>
      </c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  <c r="CG7" s="190"/>
      <c r="CH7" s="190"/>
      <c r="CI7" s="190"/>
      <c r="CJ7" s="190"/>
      <c r="CK7" s="190"/>
      <c r="CL7" s="190"/>
      <c r="CM7" s="190"/>
      <c r="CN7" s="190"/>
      <c r="CO7" s="190"/>
      <c r="CP7" s="190"/>
      <c r="CQ7" s="190"/>
      <c r="CR7" s="190"/>
      <c r="CS7" s="190"/>
      <c r="CT7" s="190"/>
      <c r="CU7" s="190"/>
      <c r="CV7" s="190"/>
      <c r="CW7" s="190"/>
      <c r="CX7" s="190"/>
      <c r="CY7" s="190"/>
      <c r="CZ7" s="190"/>
      <c r="DA7" s="191"/>
    </row>
    <row r="8" spans="1:105" ht="10.5" customHeight="1"/>
    <row r="9" spans="1:105" s="3" customFormat="1" ht="45" customHeight="1">
      <c r="A9" s="75" t="s">
        <v>0</v>
      </c>
      <c r="B9" s="76"/>
      <c r="C9" s="76"/>
      <c r="D9" s="76"/>
      <c r="E9" s="76"/>
      <c r="F9" s="76"/>
      <c r="G9" s="77"/>
      <c r="H9" s="75" t="s">
        <v>48</v>
      </c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7"/>
      <c r="BD9" s="75" t="s">
        <v>49</v>
      </c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7"/>
      <c r="BT9" s="75" t="s">
        <v>50</v>
      </c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7"/>
      <c r="CJ9" s="75" t="s">
        <v>47</v>
      </c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7"/>
    </row>
    <row r="10" spans="1:105" s="4" customFormat="1" ht="12.75">
      <c r="A10" s="105">
        <v>1</v>
      </c>
      <c r="B10" s="105"/>
      <c r="C10" s="105"/>
      <c r="D10" s="105"/>
      <c r="E10" s="105"/>
      <c r="F10" s="105"/>
      <c r="G10" s="105"/>
      <c r="H10" s="105">
        <v>2</v>
      </c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>
        <v>3</v>
      </c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>
        <v>4</v>
      </c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>
        <v>5</v>
      </c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</row>
    <row r="11" spans="1:105" s="4" customFormat="1" ht="12.75">
      <c r="A11" s="93" t="s">
        <v>25</v>
      </c>
      <c r="B11" s="93"/>
      <c r="C11" s="93"/>
      <c r="D11" s="93"/>
      <c r="E11" s="93"/>
      <c r="F11" s="93"/>
      <c r="G11" s="93"/>
      <c r="H11" s="171" t="s">
        <v>123</v>
      </c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88">
        <f>12055/12</f>
        <v>1004.5833333333334</v>
      </c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172">
        <v>12</v>
      </c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92">
        <v>11169</v>
      </c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</row>
    <row r="12" spans="1:105" s="4" customFormat="1" ht="12.75" hidden="1">
      <c r="A12" s="93" t="s">
        <v>29</v>
      </c>
      <c r="B12" s="93"/>
      <c r="C12" s="93"/>
      <c r="D12" s="93"/>
      <c r="E12" s="93"/>
      <c r="F12" s="93"/>
      <c r="G12" s="93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92">
        <f t="shared" ref="CJ12:CJ24" si="0">BD12*BT12</f>
        <v>0</v>
      </c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</row>
    <row r="13" spans="1:105" s="4" customFormat="1" ht="12.75" hidden="1">
      <c r="A13" s="93" t="s">
        <v>35</v>
      </c>
      <c r="B13" s="93"/>
      <c r="C13" s="93"/>
      <c r="D13" s="93"/>
      <c r="E13" s="93"/>
      <c r="F13" s="93"/>
      <c r="G13" s="93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  <c r="CH13" s="172"/>
      <c r="CI13" s="172"/>
      <c r="CJ13" s="92">
        <f t="shared" si="0"/>
        <v>0</v>
      </c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</row>
    <row r="14" spans="1:105" s="4" customFormat="1" ht="12.75" hidden="1">
      <c r="A14" s="93" t="s">
        <v>74</v>
      </c>
      <c r="B14" s="93"/>
      <c r="C14" s="93"/>
      <c r="D14" s="93"/>
      <c r="E14" s="93"/>
      <c r="F14" s="93"/>
      <c r="G14" s="93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92">
        <f t="shared" si="0"/>
        <v>0</v>
      </c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</row>
    <row r="15" spans="1:105" s="4" customFormat="1" ht="12.75" hidden="1">
      <c r="A15" s="93" t="s">
        <v>84</v>
      </c>
      <c r="B15" s="93"/>
      <c r="C15" s="93"/>
      <c r="D15" s="93"/>
      <c r="E15" s="93"/>
      <c r="F15" s="93"/>
      <c r="G15" s="93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92">
        <f t="shared" si="0"/>
        <v>0</v>
      </c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</row>
    <row r="16" spans="1:105" s="4" customFormat="1" ht="12.75" hidden="1">
      <c r="A16" s="93" t="s">
        <v>85</v>
      </c>
      <c r="B16" s="93"/>
      <c r="C16" s="93"/>
      <c r="D16" s="93"/>
      <c r="E16" s="93"/>
      <c r="F16" s="93"/>
      <c r="G16" s="93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172"/>
      <c r="CJ16" s="92">
        <f t="shared" si="0"/>
        <v>0</v>
      </c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</row>
    <row r="17" spans="1:105" s="4" customFormat="1" ht="12.75" hidden="1">
      <c r="A17" s="93" t="s">
        <v>86</v>
      </c>
      <c r="B17" s="93"/>
      <c r="C17" s="93"/>
      <c r="D17" s="93"/>
      <c r="E17" s="93"/>
      <c r="F17" s="93"/>
      <c r="G17" s="93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92">
        <f t="shared" si="0"/>
        <v>0</v>
      </c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</row>
    <row r="18" spans="1:105" s="4" customFormat="1" ht="12.75" hidden="1">
      <c r="A18" s="93" t="s">
        <v>87</v>
      </c>
      <c r="B18" s="93"/>
      <c r="C18" s="93"/>
      <c r="D18" s="93"/>
      <c r="E18" s="93"/>
      <c r="F18" s="93"/>
      <c r="G18" s="93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92">
        <f t="shared" si="0"/>
        <v>0</v>
      </c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</row>
    <row r="19" spans="1:105" s="4" customFormat="1" ht="12.75" hidden="1">
      <c r="A19" s="93" t="s">
        <v>88</v>
      </c>
      <c r="B19" s="93"/>
      <c r="C19" s="93"/>
      <c r="D19" s="93"/>
      <c r="E19" s="93"/>
      <c r="F19" s="93"/>
      <c r="G19" s="93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92">
        <f t="shared" si="0"/>
        <v>0</v>
      </c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</row>
    <row r="20" spans="1:105" s="4" customFormat="1" ht="12.75" hidden="1">
      <c r="A20" s="93" t="s">
        <v>89</v>
      </c>
      <c r="B20" s="93"/>
      <c r="C20" s="93"/>
      <c r="D20" s="93"/>
      <c r="E20" s="93"/>
      <c r="F20" s="93"/>
      <c r="G20" s="93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92">
        <f t="shared" si="0"/>
        <v>0</v>
      </c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</row>
    <row r="21" spans="1:105" s="4" customFormat="1" ht="12.75" hidden="1">
      <c r="A21" s="93" t="s">
        <v>90</v>
      </c>
      <c r="B21" s="93"/>
      <c r="C21" s="93"/>
      <c r="D21" s="93"/>
      <c r="E21" s="93"/>
      <c r="F21" s="93"/>
      <c r="G21" s="93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  <c r="CH21" s="172"/>
      <c r="CI21" s="172"/>
      <c r="CJ21" s="92">
        <f t="shared" si="0"/>
        <v>0</v>
      </c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</row>
    <row r="22" spans="1:105" s="4" customFormat="1" ht="12.75" hidden="1">
      <c r="A22" s="93" t="s">
        <v>91</v>
      </c>
      <c r="B22" s="93"/>
      <c r="C22" s="93"/>
      <c r="D22" s="93"/>
      <c r="E22" s="93"/>
      <c r="F22" s="93"/>
      <c r="G22" s="93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172"/>
      <c r="BU22" s="172"/>
      <c r="BV22" s="172"/>
      <c r="BW22" s="172"/>
      <c r="BX22" s="172"/>
      <c r="BY22" s="172"/>
      <c r="BZ22" s="172"/>
      <c r="CA22" s="172"/>
      <c r="CB22" s="172"/>
      <c r="CC22" s="172"/>
      <c r="CD22" s="172"/>
      <c r="CE22" s="172"/>
      <c r="CF22" s="172"/>
      <c r="CG22" s="172"/>
      <c r="CH22" s="172"/>
      <c r="CI22" s="172"/>
      <c r="CJ22" s="92">
        <f t="shared" si="0"/>
        <v>0</v>
      </c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</row>
    <row r="23" spans="1:105" s="5" customFormat="1" ht="15" hidden="1" customHeight="1">
      <c r="A23" s="93" t="s">
        <v>92</v>
      </c>
      <c r="B23" s="93"/>
      <c r="C23" s="93"/>
      <c r="D23" s="93"/>
      <c r="E23" s="93"/>
      <c r="F23" s="93"/>
      <c r="G23" s="93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92">
        <f t="shared" si="0"/>
        <v>0</v>
      </c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</row>
    <row r="24" spans="1:105" s="5" customFormat="1" ht="15" hidden="1" customHeight="1">
      <c r="A24" s="93" t="s">
        <v>93</v>
      </c>
      <c r="B24" s="93"/>
      <c r="C24" s="93"/>
      <c r="D24" s="93"/>
      <c r="E24" s="93"/>
      <c r="F24" s="93"/>
      <c r="G24" s="93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92">
        <f t="shared" si="0"/>
        <v>0</v>
      </c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</row>
    <row r="25" spans="1:105" s="5" customFormat="1" ht="15" customHeight="1">
      <c r="A25" s="135"/>
      <c r="B25" s="135"/>
      <c r="C25" s="135"/>
      <c r="D25" s="135"/>
      <c r="E25" s="135"/>
      <c r="F25" s="135"/>
      <c r="G25" s="135"/>
      <c r="H25" s="67" t="s">
        <v>10</v>
      </c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8"/>
      <c r="BD25" s="149" t="s">
        <v>11</v>
      </c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 t="s">
        <v>11</v>
      </c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69">
        <f>SUM(CJ11:DA24)</f>
        <v>11169</v>
      </c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</row>
    <row r="26" spans="1:105" ht="12" customHeight="1"/>
  </sheetData>
  <mergeCells count="89">
    <mergeCell ref="A11:G11"/>
    <mergeCell ref="H11:BC11"/>
    <mergeCell ref="BD11:BS11"/>
    <mergeCell ref="BT11:CI11"/>
    <mergeCell ref="CJ11:DA11"/>
    <mergeCell ref="A22:G22"/>
    <mergeCell ref="H22:BC22"/>
    <mergeCell ref="BD22:BS22"/>
    <mergeCell ref="BT22:CI22"/>
    <mergeCell ref="CJ22:DA22"/>
    <mergeCell ref="A19:G19"/>
    <mergeCell ref="H19:BC19"/>
    <mergeCell ref="BD19:BS19"/>
    <mergeCell ref="BT19:CI19"/>
    <mergeCell ref="CJ19:DA19"/>
    <mergeCell ref="A20:G20"/>
    <mergeCell ref="H20:BC20"/>
    <mergeCell ref="BD20:BS20"/>
    <mergeCell ref="BT20:CI20"/>
    <mergeCell ref="CJ20:DA20"/>
    <mergeCell ref="A21:G21"/>
    <mergeCell ref="H21:BC21"/>
    <mergeCell ref="BD21:BS21"/>
    <mergeCell ref="BT21:CI21"/>
    <mergeCell ref="CJ21:DA21"/>
    <mergeCell ref="A12:G12"/>
    <mergeCell ref="H12:BC12"/>
    <mergeCell ref="BD12:BS12"/>
    <mergeCell ref="BT12:CI12"/>
    <mergeCell ref="CJ12:DA12"/>
    <mergeCell ref="A13:G13"/>
    <mergeCell ref="H13:BC13"/>
    <mergeCell ref="BD13:BS13"/>
    <mergeCell ref="BT13:CI13"/>
    <mergeCell ref="CJ13:DA13"/>
    <mergeCell ref="A14:G14"/>
    <mergeCell ref="H14:BC14"/>
    <mergeCell ref="BD14:BS14"/>
    <mergeCell ref="BT14:CI14"/>
    <mergeCell ref="CJ14:DA14"/>
    <mergeCell ref="A15:G15"/>
    <mergeCell ref="H15:BC15"/>
    <mergeCell ref="BD15:BS15"/>
    <mergeCell ref="BT15:CI15"/>
    <mergeCell ref="CJ15:DA15"/>
    <mergeCell ref="A16:G16"/>
    <mergeCell ref="H16:BC16"/>
    <mergeCell ref="BD16:BS16"/>
    <mergeCell ref="BT16:CI16"/>
    <mergeCell ref="CJ16:DA16"/>
    <mergeCell ref="A17:G17"/>
    <mergeCell ref="H17:BC17"/>
    <mergeCell ref="BD17:BS17"/>
    <mergeCell ref="BT17:CI17"/>
    <mergeCell ref="CJ17:DA17"/>
    <mergeCell ref="A18:G18"/>
    <mergeCell ref="H18:BC18"/>
    <mergeCell ref="BD18:BS18"/>
    <mergeCell ref="BT18:CI18"/>
    <mergeCell ref="CJ18:DA18"/>
    <mergeCell ref="A24:G24"/>
    <mergeCell ref="H24:BC24"/>
    <mergeCell ref="BD24:BS24"/>
    <mergeCell ref="BT24:CI24"/>
    <mergeCell ref="CJ24:DA24"/>
    <mergeCell ref="A25:G25"/>
    <mergeCell ref="H25:BC25"/>
    <mergeCell ref="BD25:BS25"/>
    <mergeCell ref="BT25:CI25"/>
    <mergeCell ref="CJ25:DA25"/>
    <mergeCell ref="A10:G10"/>
    <mergeCell ref="H10:BC10"/>
    <mergeCell ref="BD10:BS10"/>
    <mergeCell ref="BT10:CI10"/>
    <mergeCell ref="CJ10:DA10"/>
    <mergeCell ref="A23:G23"/>
    <mergeCell ref="H23:BC23"/>
    <mergeCell ref="BD23:BS23"/>
    <mergeCell ref="BT23:CI23"/>
    <mergeCell ref="CJ23:DA23"/>
    <mergeCell ref="A3:DA3"/>
    <mergeCell ref="X5:DA5"/>
    <mergeCell ref="A7:AO7"/>
    <mergeCell ref="AP7:DA7"/>
    <mergeCell ref="A9:G9"/>
    <mergeCell ref="H9:BC9"/>
    <mergeCell ref="BD9:BS9"/>
    <mergeCell ref="BT9:CI9"/>
    <mergeCell ref="CJ9:DA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справочник!$C$2:$C$8</xm:f>
          </x14:formula1>
          <xm:sqref>AP7:DA7</xm:sqref>
        </x14:dataValidation>
        <x14:dataValidation type="list" allowBlank="1" showInputMessage="1" showErrorMessage="1">
          <x14:formula1>
            <xm:f>справочник!$A$2:$A$250</xm:f>
          </x14:formula1>
          <xm:sqref>BT11:CI24</xm:sqref>
        </x14:dataValidation>
        <x14:dataValidation type="list" allowBlank="1" showInputMessage="1" showErrorMessage="1">
          <x14:formula1>
            <xm:f>справочник!$M$2:$M$80</xm:f>
          </x14:formula1>
          <xm:sqref>X5:DA5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H50"/>
  <sheetViews>
    <sheetView view="pageBreakPreview" topLeftCell="A7" zoomScale="60" workbookViewId="0">
      <selection activeCell="CL48" sqref="CL48:DA48"/>
    </sheetView>
  </sheetViews>
  <sheetFormatPr defaultColWidth="0.85546875" defaultRowHeight="15"/>
  <cols>
    <col min="1" max="22" width="0.85546875" style="2"/>
    <col min="23" max="23" width="3.42578125" style="2" customWidth="1"/>
    <col min="24" max="16384" width="0.85546875" style="2"/>
  </cols>
  <sheetData>
    <row r="1" spans="1:105" ht="3" customHeight="1"/>
    <row r="2" spans="1:105" ht="12" customHeight="1"/>
    <row r="3" spans="1:105" s="6" customFormat="1" ht="14.25">
      <c r="A3" s="74" t="s">
        <v>148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</row>
    <row r="4" spans="1:105" ht="6" customHeight="1"/>
    <row r="5" spans="1:105" s="6" customFormat="1" ht="36" customHeight="1">
      <c r="A5" s="6" t="s">
        <v>14</v>
      </c>
      <c r="X5" s="177" t="s">
        <v>122</v>
      </c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9"/>
    </row>
    <row r="6" spans="1:105" s="6" customFormat="1" ht="6" customHeight="1"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pans="1:105" s="6" customFormat="1" ht="39" customHeight="1">
      <c r="A7" s="70" t="s">
        <v>13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180" t="s">
        <v>129</v>
      </c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2"/>
    </row>
    <row r="8" spans="1:105" ht="10.5" customHeight="1"/>
    <row r="9" spans="1:105" s="6" customFormat="1" ht="14.25">
      <c r="A9" s="74" t="s">
        <v>149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</row>
    <row r="10" spans="1:105" ht="10.5" customHeight="1"/>
    <row r="11" spans="1:105" s="3" customFormat="1" ht="45" customHeight="1">
      <c r="A11" s="84" t="s">
        <v>0</v>
      </c>
      <c r="B11" s="85"/>
      <c r="C11" s="85"/>
      <c r="D11" s="85"/>
      <c r="E11" s="85"/>
      <c r="F11" s="85"/>
      <c r="G11" s="86"/>
      <c r="H11" s="84" t="s">
        <v>17</v>
      </c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6"/>
      <c r="AP11" s="84" t="s">
        <v>55</v>
      </c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84" t="s">
        <v>56</v>
      </c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6"/>
      <c r="BV11" s="84" t="s">
        <v>57</v>
      </c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6"/>
      <c r="CL11" s="84" t="s">
        <v>18</v>
      </c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6"/>
    </row>
    <row r="12" spans="1:105" s="4" customFormat="1" ht="12.75">
      <c r="A12" s="105">
        <v>1</v>
      </c>
      <c r="B12" s="105"/>
      <c r="C12" s="105"/>
      <c r="D12" s="105"/>
      <c r="E12" s="105"/>
      <c r="F12" s="105"/>
      <c r="G12" s="105"/>
      <c r="H12" s="105">
        <v>2</v>
      </c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>
        <v>3</v>
      </c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>
        <v>4</v>
      </c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>
        <v>5</v>
      </c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>
        <v>6</v>
      </c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</row>
    <row r="13" spans="1:105" s="4" customFormat="1" ht="45" customHeight="1">
      <c r="A13" s="93" t="s">
        <v>25</v>
      </c>
      <c r="B13" s="93"/>
      <c r="C13" s="93"/>
      <c r="D13" s="93"/>
      <c r="E13" s="93"/>
      <c r="F13" s="93"/>
      <c r="G13" s="93"/>
      <c r="H13" s="171" t="s">
        <v>124</v>
      </c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2">
        <v>1</v>
      </c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>
        <v>12</v>
      </c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88">
        <f>10224/12</f>
        <v>852</v>
      </c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92">
        <f>AP13*BF13*BV13+1086</f>
        <v>11310</v>
      </c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</row>
    <row r="14" spans="1:105" s="4" customFormat="1" ht="12.75">
      <c r="A14" s="93" t="s">
        <v>29</v>
      </c>
      <c r="B14" s="93"/>
      <c r="C14" s="93"/>
      <c r="D14" s="93"/>
      <c r="E14" s="93"/>
      <c r="F14" s="93"/>
      <c r="G14" s="93"/>
      <c r="H14" s="171" t="s">
        <v>142</v>
      </c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2">
        <v>1</v>
      </c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>
        <v>12</v>
      </c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88">
        <v>1000</v>
      </c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92">
        <f>AP14*BF14*BV14</f>
        <v>12000</v>
      </c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</row>
    <row r="15" spans="1:105" s="4" customFormat="1" ht="12.75" hidden="1">
      <c r="A15" s="93" t="s">
        <v>35</v>
      </c>
      <c r="B15" s="93"/>
      <c r="C15" s="93"/>
      <c r="D15" s="93"/>
      <c r="E15" s="93"/>
      <c r="F15" s="93"/>
      <c r="G15" s="93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92">
        <f t="shared" ref="CL15:CL24" si="0">AP15*BF15*BV15</f>
        <v>0</v>
      </c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</row>
    <row r="16" spans="1:105" s="4" customFormat="1" ht="12.75" hidden="1">
      <c r="A16" s="93" t="s">
        <v>74</v>
      </c>
      <c r="B16" s="93"/>
      <c r="C16" s="93"/>
      <c r="D16" s="93"/>
      <c r="E16" s="93"/>
      <c r="F16" s="93"/>
      <c r="G16" s="93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92">
        <f t="shared" si="0"/>
        <v>0</v>
      </c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</row>
    <row r="17" spans="1:105" s="4" customFormat="1" ht="12.75" hidden="1">
      <c r="A17" s="93" t="s">
        <v>84</v>
      </c>
      <c r="B17" s="93"/>
      <c r="C17" s="93"/>
      <c r="D17" s="93"/>
      <c r="E17" s="93"/>
      <c r="F17" s="93"/>
      <c r="G17" s="93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92">
        <f t="shared" si="0"/>
        <v>0</v>
      </c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</row>
    <row r="18" spans="1:105" s="4" customFormat="1" ht="12.75" hidden="1">
      <c r="A18" s="93" t="s">
        <v>85</v>
      </c>
      <c r="B18" s="93"/>
      <c r="C18" s="93"/>
      <c r="D18" s="93"/>
      <c r="E18" s="93"/>
      <c r="F18" s="93"/>
      <c r="G18" s="93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92">
        <f t="shared" si="0"/>
        <v>0</v>
      </c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</row>
    <row r="19" spans="1:105" s="4" customFormat="1" ht="12.75" hidden="1">
      <c r="A19" s="93" t="s">
        <v>86</v>
      </c>
      <c r="B19" s="93"/>
      <c r="C19" s="93"/>
      <c r="D19" s="93"/>
      <c r="E19" s="93"/>
      <c r="F19" s="93"/>
      <c r="G19" s="93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92">
        <f t="shared" si="0"/>
        <v>0</v>
      </c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</row>
    <row r="20" spans="1:105" s="4" customFormat="1" ht="12.75" hidden="1">
      <c r="A20" s="93" t="s">
        <v>87</v>
      </c>
      <c r="B20" s="93"/>
      <c r="C20" s="93"/>
      <c r="D20" s="93"/>
      <c r="E20" s="93"/>
      <c r="F20" s="93"/>
      <c r="G20" s="93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92">
        <f t="shared" si="0"/>
        <v>0</v>
      </c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</row>
    <row r="21" spans="1:105" s="4" customFormat="1" ht="12.75" hidden="1">
      <c r="A21" s="93" t="s">
        <v>88</v>
      </c>
      <c r="B21" s="93"/>
      <c r="C21" s="93"/>
      <c r="D21" s="93"/>
      <c r="E21" s="93"/>
      <c r="F21" s="93"/>
      <c r="G21" s="93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92">
        <f t="shared" si="0"/>
        <v>0</v>
      </c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</row>
    <row r="22" spans="1:105" s="4" customFormat="1" ht="12.75" hidden="1">
      <c r="A22" s="93" t="s">
        <v>89</v>
      </c>
      <c r="B22" s="93"/>
      <c r="C22" s="93"/>
      <c r="D22" s="93"/>
      <c r="E22" s="93"/>
      <c r="F22" s="93"/>
      <c r="G22" s="93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172"/>
      <c r="BQ22" s="172"/>
      <c r="BR22" s="172"/>
      <c r="BS22" s="172"/>
      <c r="BT22" s="172"/>
      <c r="BU22" s="172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92">
        <f t="shared" si="0"/>
        <v>0</v>
      </c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</row>
    <row r="23" spans="1:105" s="4" customFormat="1" ht="12.75" hidden="1">
      <c r="A23" s="93" t="s">
        <v>90</v>
      </c>
      <c r="B23" s="93"/>
      <c r="C23" s="93"/>
      <c r="D23" s="93"/>
      <c r="E23" s="93"/>
      <c r="F23" s="93"/>
      <c r="G23" s="93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92">
        <f t="shared" si="0"/>
        <v>0</v>
      </c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</row>
    <row r="24" spans="1:105" s="4" customFormat="1" ht="12.75" hidden="1">
      <c r="A24" s="93" t="s">
        <v>91</v>
      </c>
      <c r="B24" s="93"/>
      <c r="C24" s="93"/>
      <c r="D24" s="93"/>
      <c r="E24" s="93"/>
      <c r="F24" s="93"/>
      <c r="G24" s="93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92">
        <f t="shared" si="0"/>
        <v>0</v>
      </c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</row>
    <row r="25" spans="1:105" s="5" customFormat="1" ht="15" customHeight="1">
      <c r="A25" s="135"/>
      <c r="B25" s="135"/>
      <c r="C25" s="135"/>
      <c r="D25" s="135"/>
      <c r="E25" s="135"/>
      <c r="F25" s="135"/>
      <c r="G25" s="135"/>
      <c r="H25" s="194" t="s">
        <v>54</v>
      </c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6"/>
      <c r="AP25" s="149" t="s">
        <v>11</v>
      </c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 t="s">
        <v>11</v>
      </c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 t="s">
        <v>11</v>
      </c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69">
        <f>SUM(CL13:DA24)</f>
        <v>23310</v>
      </c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</row>
    <row r="26" spans="1:105" ht="10.5" customHeight="1"/>
    <row r="28" spans="1:105">
      <c r="A28" s="45" t="s">
        <v>14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177" t="s">
        <v>122</v>
      </c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9"/>
    </row>
    <row r="29" spans="1:10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</row>
    <row r="30" spans="1:105" ht="28.5" customHeight="1">
      <c r="A30" s="70" t="s">
        <v>13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180" t="s">
        <v>143</v>
      </c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81"/>
      <c r="CZ30" s="181"/>
      <c r="DA30" s="182"/>
    </row>
    <row r="32" spans="1:105">
      <c r="A32" s="74" t="s">
        <v>150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</row>
    <row r="34" spans="1:105">
      <c r="A34" s="84" t="s">
        <v>0</v>
      </c>
      <c r="B34" s="85"/>
      <c r="C34" s="85"/>
      <c r="D34" s="85"/>
      <c r="E34" s="85"/>
      <c r="F34" s="85"/>
      <c r="G34" s="86"/>
      <c r="H34" s="84" t="s">
        <v>17</v>
      </c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6"/>
      <c r="AP34" s="84" t="s">
        <v>55</v>
      </c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6"/>
      <c r="BF34" s="84" t="s">
        <v>56</v>
      </c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6"/>
      <c r="BV34" s="84" t="s">
        <v>57</v>
      </c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6"/>
      <c r="CL34" s="84" t="s">
        <v>18</v>
      </c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6"/>
    </row>
    <row r="35" spans="1:105">
      <c r="A35" s="105">
        <v>1</v>
      </c>
      <c r="B35" s="105"/>
      <c r="C35" s="105"/>
      <c r="D35" s="105"/>
      <c r="E35" s="105"/>
      <c r="F35" s="105"/>
      <c r="G35" s="105"/>
      <c r="H35" s="105">
        <v>2</v>
      </c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>
        <v>3</v>
      </c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>
        <v>4</v>
      </c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>
        <v>5</v>
      </c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>
        <v>6</v>
      </c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</row>
    <row r="36" spans="1:105" ht="57.75" customHeight="1">
      <c r="A36" s="93" t="s">
        <v>25</v>
      </c>
      <c r="B36" s="93"/>
      <c r="C36" s="93"/>
      <c r="D36" s="93"/>
      <c r="E36" s="93"/>
      <c r="F36" s="93"/>
      <c r="G36" s="93"/>
      <c r="H36" s="171" t="s">
        <v>124</v>
      </c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2">
        <v>1</v>
      </c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>
        <v>1</v>
      </c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88">
        <v>852</v>
      </c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92">
        <f>BF36*BV36+18</f>
        <v>870</v>
      </c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</row>
    <row r="37" spans="1:105" hidden="1">
      <c r="A37" s="93" t="s">
        <v>25</v>
      </c>
      <c r="B37" s="93"/>
      <c r="C37" s="93"/>
      <c r="D37" s="93"/>
      <c r="E37" s="93"/>
      <c r="F37" s="93"/>
      <c r="G37" s="93"/>
      <c r="H37" s="171" t="s">
        <v>142</v>
      </c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2">
        <v>1</v>
      </c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>
        <v>12</v>
      </c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92">
        <f t="shared" ref="CL37:CL47" si="1">AP37*BF37*BV37</f>
        <v>0</v>
      </c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</row>
    <row r="38" spans="1:105" hidden="1">
      <c r="A38" s="93" t="s">
        <v>35</v>
      </c>
      <c r="B38" s="93"/>
      <c r="C38" s="93"/>
      <c r="D38" s="93"/>
      <c r="E38" s="93"/>
      <c r="F38" s="93"/>
      <c r="G38" s="93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92">
        <f t="shared" si="1"/>
        <v>0</v>
      </c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</row>
    <row r="39" spans="1:105" hidden="1">
      <c r="A39" s="93" t="s">
        <v>74</v>
      </c>
      <c r="B39" s="93"/>
      <c r="C39" s="93"/>
      <c r="D39" s="93"/>
      <c r="E39" s="93"/>
      <c r="F39" s="93"/>
      <c r="G39" s="93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92">
        <f t="shared" si="1"/>
        <v>0</v>
      </c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</row>
    <row r="40" spans="1:105" hidden="1">
      <c r="A40" s="93" t="s">
        <v>84</v>
      </c>
      <c r="B40" s="93"/>
      <c r="C40" s="93"/>
      <c r="D40" s="93"/>
      <c r="E40" s="93"/>
      <c r="F40" s="93"/>
      <c r="G40" s="93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92">
        <f t="shared" si="1"/>
        <v>0</v>
      </c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</row>
    <row r="41" spans="1:105" hidden="1">
      <c r="A41" s="93" t="s">
        <v>85</v>
      </c>
      <c r="B41" s="93"/>
      <c r="C41" s="93"/>
      <c r="D41" s="93"/>
      <c r="E41" s="93"/>
      <c r="F41" s="93"/>
      <c r="G41" s="93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92">
        <f t="shared" si="1"/>
        <v>0</v>
      </c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</row>
    <row r="42" spans="1:105" hidden="1">
      <c r="A42" s="93" t="s">
        <v>86</v>
      </c>
      <c r="B42" s="93"/>
      <c r="C42" s="93"/>
      <c r="D42" s="93"/>
      <c r="E42" s="93"/>
      <c r="F42" s="93"/>
      <c r="G42" s="93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92">
        <f t="shared" si="1"/>
        <v>0</v>
      </c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</row>
    <row r="43" spans="1:105" hidden="1">
      <c r="A43" s="93" t="s">
        <v>87</v>
      </c>
      <c r="B43" s="93"/>
      <c r="C43" s="93"/>
      <c r="D43" s="93"/>
      <c r="E43" s="93"/>
      <c r="F43" s="93"/>
      <c r="G43" s="93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92">
        <f t="shared" si="1"/>
        <v>0</v>
      </c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</row>
    <row r="44" spans="1:105" hidden="1">
      <c r="A44" s="93" t="s">
        <v>88</v>
      </c>
      <c r="B44" s="93"/>
      <c r="C44" s="93"/>
      <c r="D44" s="93"/>
      <c r="E44" s="93"/>
      <c r="F44" s="93"/>
      <c r="G44" s="93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92">
        <f t="shared" si="1"/>
        <v>0</v>
      </c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</row>
    <row r="45" spans="1:105" hidden="1">
      <c r="A45" s="93" t="s">
        <v>89</v>
      </c>
      <c r="B45" s="93"/>
      <c r="C45" s="93"/>
      <c r="D45" s="93"/>
      <c r="E45" s="93"/>
      <c r="F45" s="93"/>
      <c r="G45" s="93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92">
        <f t="shared" si="1"/>
        <v>0</v>
      </c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</row>
    <row r="46" spans="1:105" hidden="1">
      <c r="A46" s="93" t="s">
        <v>90</v>
      </c>
      <c r="B46" s="93"/>
      <c r="C46" s="93"/>
      <c r="D46" s="93"/>
      <c r="E46" s="93"/>
      <c r="F46" s="93"/>
      <c r="G46" s="93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92">
        <f t="shared" si="1"/>
        <v>0</v>
      </c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</row>
    <row r="47" spans="1:105" hidden="1">
      <c r="A47" s="93" t="s">
        <v>91</v>
      </c>
      <c r="B47" s="93"/>
      <c r="C47" s="93"/>
      <c r="D47" s="93"/>
      <c r="E47" s="93"/>
      <c r="F47" s="93"/>
      <c r="G47" s="93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92">
        <f t="shared" si="1"/>
        <v>0</v>
      </c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</row>
    <row r="48" spans="1:105">
      <c r="A48" s="135"/>
      <c r="B48" s="135"/>
      <c r="C48" s="135"/>
      <c r="D48" s="135"/>
      <c r="E48" s="135"/>
      <c r="F48" s="135"/>
      <c r="G48" s="135"/>
      <c r="H48" s="194" t="s">
        <v>54</v>
      </c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6"/>
      <c r="AP48" s="149" t="s">
        <v>11</v>
      </c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 t="s">
        <v>11</v>
      </c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 t="s">
        <v>11</v>
      </c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69">
        <f>SUM(CL36:DA47)</f>
        <v>870</v>
      </c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</row>
    <row r="50" spans="124:138">
      <c r="DT50" s="192">
        <f>CL25+CL48</f>
        <v>24180</v>
      </c>
      <c r="DU50" s="193"/>
      <c r="DV50" s="193"/>
      <c r="DW50" s="193"/>
      <c r="DX50" s="193"/>
      <c r="DY50" s="193"/>
      <c r="DZ50" s="193"/>
      <c r="EA50" s="193"/>
      <c r="EB50" s="193"/>
      <c r="EC50" s="193"/>
      <c r="ED50" s="193"/>
      <c r="EE50" s="193"/>
      <c r="EF50" s="193"/>
      <c r="EG50" s="193"/>
      <c r="EH50" s="193"/>
    </row>
  </sheetData>
  <mergeCells count="190">
    <mergeCell ref="CL47:DA47"/>
    <mergeCell ref="A48:G48"/>
    <mergeCell ref="H48:AO48"/>
    <mergeCell ref="AP48:BE48"/>
    <mergeCell ref="BF48:BU48"/>
    <mergeCell ref="BV48:CK48"/>
    <mergeCell ref="CL48:DA48"/>
    <mergeCell ref="A47:G47"/>
    <mergeCell ref="H47:AO47"/>
    <mergeCell ref="AP47:BE47"/>
    <mergeCell ref="BF47:BU47"/>
    <mergeCell ref="BV47:CK47"/>
    <mergeCell ref="CL45:DA45"/>
    <mergeCell ref="A46:G46"/>
    <mergeCell ref="H46:AO46"/>
    <mergeCell ref="AP46:BE46"/>
    <mergeCell ref="BF46:BU46"/>
    <mergeCell ref="BV46:CK46"/>
    <mergeCell ref="CL46:DA46"/>
    <mergeCell ref="A45:G45"/>
    <mergeCell ref="H45:AO45"/>
    <mergeCell ref="AP45:BE45"/>
    <mergeCell ref="BF45:BU45"/>
    <mergeCell ref="BV45:CK45"/>
    <mergeCell ref="CL43:DA43"/>
    <mergeCell ref="A44:G44"/>
    <mergeCell ref="H44:AO44"/>
    <mergeCell ref="AP44:BE44"/>
    <mergeCell ref="BF44:BU44"/>
    <mergeCell ref="BV44:CK44"/>
    <mergeCell ref="CL44:DA44"/>
    <mergeCell ref="A43:G43"/>
    <mergeCell ref="H43:AO43"/>
    <mergeCell ref="AP43:BE43"/>
    <mergeCell ref="BF43:BU43"/>
    <mergeCell ref="BV43:CK43"/>
    <mergeCell ref="CL41:DA41"/>
    <mergeCell ref="A42:G42"/>
    <mergeCell ref="H42:AO42"/>
    <mergeCell ref="AP42:BE42"/>
    <mergeCell ref="BF42:BU42"/>
    <mergeCell ref="BV42:CK42"/>
    <mergeCell ref="CL42:DA42"/>
    <mergeCell ref="A41:G41"/>
    <mergeCell ref="H41:AO41"/>
    <mergeCell ref="AP41:BE41"/>
    <mergeCell ref="BF41:BU41"/>
    <mergeCell ref="BV41:CK41"/>
    <mergeCell ref="CL39:DA39"/>
    <mergeCell ref="A40:G40"/>
    <mergeCell ref="H40:AO40"/>
    <mergeCell ref="AP40:BE40"/>
    <mergeCell ref="BF40:BU40"/>
    <mergeCell ref="BV40:CK40"/>
    <mergeCell ref="CL40:DA40"/>
    <mergeCell ref="A39:G39"/>
    <mergeCell ref="H39:AO39"/>
    <mergeCell ref="AP39:BE39"/>
    <mergeCell ref="BF39:BU39"/>
    <mergeCell ref="BV39:CK39"/>
    <mergeCell ref="CL37:DA37"/>
    <mergeCell ref="A38:G38"/>
    <mergeCell ref="H38:AO38"/>
    <mergeCell ref="AP38:BE38"/>
    <mergeCell ref="BF38:BU38"/>
    <mergeCell ref="BV38:CK38"/>
    <mergeCell ref="CL38:DA38"/>
    <mergeCell ref="A37:G37"/>
    <mergeCell ref="H37:AO37"/>
    <mergeCell ref="AP37:BE37"/>
    <mergeCell ref="BF37:BU37"/>
    <mergeCell ref="BV37:CK37"/>
    <mergeCell ref="CL35:DA35"/>
    <mergeCell ref="A36:G36"/>
    <mergeCell ref="H36:AO36"/>
    <mergeCell ref="AP36:BE36"/>
    <mergeCell ref="BF36:BU36"/>
    <mergeCell ref="BV36:CK36"/>
    <mergeCell ref="CL36:DA36"/>
    <mergeCell ref="A35:G35"/>
    <mergeCell ref="H35:AO35"/>
    <mergeCell ref="AP35:BE35"/>
    <mergeCell ref="BF35:BU35"/>
    <mergeCell ref="BV35:CK35"/>
    <mergeCell ref="X28:DA28"/>
    <mergeCell ref="A30:AO30"/>
    <mergeCell ref="AP30:DA30"/>
    <mergeCell ref="A32:DA32"/>
    <mergeCell ref="A34:G34"/>
    <mergeCell ref="H34:AO34"/>
    <mergeCell ref="AP34:BE34"/>
    <mergeCell ref="BF34:BU34"/>
    <mergeCell ref="BV34:CK34"/>
    <mergeCell ref="CL34:DA34"/>
    <mergeCell ref="CL13:DA13"/>
    <mergeCell ref="A14:G14"/>
    <mergeCell ref="H14:AO14"/>
    <mergeCell ref="AP14:BE14"/>
    <mergeCell ref="BF14:BU14"/>
    <mergeCell ref="BV14:CK14"/>
    <mergeCell ref="CL14:DA14"/>
    <mergeCell ref="A13:G13"/>
    <mergeCell ref="H13:AO13"/>
    <mergeCell ref="AP13:BE13"/>
    <mergeCell ref="BF13:BU13"/>
    <mergeCell ref="BV13:CK13"/>
    <mergeCell ref="CL15:DA15"/>
    <mergeCell ref="A16:G16"/>
    <mergeCell ref="H16:AO16"/>
    <mergeCell ref="AP16:BE16"/>
    <mergeCell ref="BF16:BU16"/>
    <mergeCell ref="BV16:CK16"/>
    <mergeCell ref="CL16:DA16"/>
    <mergeCell ref="A15:G15"/>
    <mergeCell ref="H15:AO15"/>
    <mergeCell ref="AP15:BE15"/>
    <mergeCell ref="BF15:BU15"/>
    <mergeCell ref="BV15:CK15"/>
    <mergeCell ref="CL17:DA17"/>
    <mergeCell ref="A18:G18"/>
    <mergeCell ref="H18:AO18"/>
    <mergeCell ref="AP18:BE18"/>
    <mergeCell ref="BF18:BU18"/>
    <mergeCell ref="BV18:CK18"/>
    <mergeCell ref="CL18:DA18"/>
    <mergeCell ref="A17:G17"/>
    <mergeCell ref="H17:AO17"/>
    <mergeCell ref="AP17:BE17"/>
    <mergeCell ref="BF17:BU17"/>
    <mergeCell ref="BV17:CK17"/>
    <mergeCell ref="CL19:DA19"/>
    <mergeCell ref="A20:G20"/>
    <mergeCell ref="H20:AO20"/>
    <mergeCell ref="AP20:BE20"/>
    <mergeCell ref="BF20:BU20"/>
    <mergeCell ref="BV20:CK20"/>
    <mergeCell ref="CL20:DA20"/>
    <mergeCell ref="A19:G19"/>
    <mergeCell ref="H19:AO19"/>
    <mergeCell ref="AP19:BE19"/>
    <mergeCell ref="BF19:BU19"/>
    <mergeCell ref="BV19:CK19"/>
    <mergeCell ref="CL24:DA24"/>
    <mergeCell ref="CL21:DA21"/>
    <mergeCell ref="A22:G22"/>
    <mergeCell ref="H22:AO22"/>
    <mergeCell ref="AP22:BE22"/>
    <mergeCell ref="BF22:BU22"/>
    <mergeCell ref="BV22:CK22"/>
    <mergeCell ref="CL22:DA22"/>
    <mergeCell ref="A21:G21"/>
    <mergeCell ref="H21:AO21"/>
    <mergeCell ref="AP21:BE21"/>
    <mergeCell ref="BF21:BU21"/>
    <mergeCell ref="BV21:CK21"/>
    <mergeCell ref="BF25:BU25"/>
    <mergeCell ref="BV25:CK25"/>
    <mergeCell ref="A23:G23"/>
    <mergeCell ref="H23:AO23"/>
    <mergeCell ref="AP23:BE23"/>
    <mergeCell ref="BF23:BU23"/>
    <mergeCell ref="BV23:CK23"/>
    <mergeCell ref="H24:AO24"/>
    <mergeCell ref="AP24:BE24"/>
    <mergeCell ref="BF24:BU24"/>
    <mergeCell ref="BV24:CK24"/>
    <mergeCell ref="DT50:EH50"/>
    <mergeCell ref="A3:DA3"/>
    <mergeCell ref="X5:DA5"/>
    <mergeCell ref="A7:AO7"/>
    <mergeCell ref="AP7:DA7"/>
    <mergeCell ref="A9:DA9"/>
    <mergeCell ref="CL11:DA11"/>
    <mergeCell ref="A12:G12"/>
    <mergeCell ref="H12:AO12"/>
    <mergeCell ref="AP12:BE12"/>
    <mergeCell ref="BF12:BU12"/>
    <mergeCell ref="BV12:CK12"/>
    <mergeCell ref="CL12:DA12"/>
    <mergeCell ref="A11:G11"/>
    <mergeCell ref="H11:AO11"/>
    <mergeCell ref="AP11:BE11"/>
    <mergeCell ref="BF11:BU11"/>
    <mergeCell ref="BV11:CK11"/>
    <mergeCell ref="CL25:DA25"/>
    <mergeCell ref="A25:G25"/>
    <mergeCell ref="CL23:DA23"/>
    <mergeCell ref="A24:G24"/>
    <mergeCell ref="H25:AO25"/>
    <mergeCell ref="AP25:BE25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справочник!$C$2:$C$8</xm:f>
          </x14:formula1>
          <xm:sqref>AP7:DA7</xm:sqref>
        </x14:dataValidation>
        <x14:dataValidation type="list" allowBlank="1" showInputMessage="1" showErrorMessage="1">
          <x14:formula1>
            <xm:f>справочник!$A$2:$A$239</xm:f>
          </x14:formula1>
          <xm:sqref>AP13:BU24</xm:sqref>
        </x14:dataValidation>
        <x14:dataValidation type="list" allowBlank="1" showInputMessage="1" showErrorMessage="1">
          <x14:formula1>
            <xm:f>справочник!$M$2:$M$80</xm:f>
          </x14:formula1>
          <xm:sqref>X5:DA5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9</vt:i4>
      </vt:variant>
    </vt:vector>
  </HeadingPairs>
  <TitlesOfParts>
    <vt:vector size="23" baseType="lpstr">
      <vt:lpstr>ФОТ </vt:lpstr>
      <vt:lpstr>по уходу за ребенком</vt:lpstr>
      <vt:lpstr>взносы  мест</vt:lpstr>
      <vt:lpstr>взносы край</vt:lpstr>
      <vt:lpstr>взносы плат</vt:lpstr>
      <vt:lpstr>социальные</vt:lpstr>
      <vt:lpstr>налоги</vt:lpstr>
      <vt:lpstr>прочие, кроме ТРУ</vt:lpstr>
      <vt:lpstr>закупки</vt:lpstr>
      <vt:lpstr>коммунальные</vt:lpstr>
      <vt:lpstr>имущество</vt:lpstr>
      <vt:lpstr>прочие работы и услуги</vt:lpstr>
      <vt:lpstr>ОС и МЗ</vt:lpstr>
      <vt:lpstr>Лист1</vt:lpstr>
      <vt:lpstr>'взносы  мест'!Область_печати</vt:lpstr>
      <vt:lpstr>'взносы край'!Область_печати</vt:lpstr>
      <vt:lpstr>'взносы плат'!Область_печати</vt:lpstr>
      <vt:lpstr>закупки!Область_печати</vt:lpstr>
      <vt:lpstr>имущество!Область_печати</vt:lpstr>
      <vt:lpstr>коммунальные!Область_печати</vt:lpstr>
      <vt:lpstr>'ОС и МЗ'!Область_печати</vt:lpstr>
      <vt:lpstr>'прочие работы и услуги'!Область_печати</vt:lpstr>
      <vt:lpstr>'ФОТ 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ekon-6</cp:lastModifiedBy>
  <cp:lastPrinted>2020-07-29T14:17:10Z</cp:lastPrinted>
  <dcterms:created xsi:type="dcterms:W3CDTF">2008-10-01T13:21:49Z</dcterms:created>
  <dcterms:modified xsi:type="dcterms:W3CDTF">2022-07-11T13:49:29Z</dcterms:modified>
</cp:coreProperties>
</file>